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Introducción" sheetId="1" r:id="rId1"/>
    <sheet name="Zeller" sheetId="2" r:id="rId2"/>
    <sheet name="Calendario mensual" sheetId="3" r:id="rId3"/>
    <sheet name="Algoritmo simplificado" sheetId="4" r:id="rId4"/>
  </sheets>
  <definedNames/>
  <calcPr fullCalcOnLoad="1"/>
</workbook>
</file>

<file path=xl/sharedStrings.xml><?xml version="1.0" encoding="utf-8"?>
<sst xmlns="http://schemas.openxmlformats.org/spreadsheetml/2006/main" count="109" uniqueCount="86">
  <si>
    <t>Cálculo del día de la semana</t>
  </si>
  <si>
    <t>A.Roldán 2007</t>
  </si>
  <si>
    <t>Dada un fecha cualquiera del calendario gregoriano (el vigente en la actualidad)</t>
  </si>
  <si>
    <t>constituye un problema muy interesante el calcular en qué día de la semana cae.</t>
  </si>
  <si>
    <t>Todos los algoritmos existentes hacen uso de los siguientes hechos:</t>
  </si>
  <si>
    <t>El día de la semana correspondiente a una fecha siempre proviene de considerar una congruencia</t>
  </si>
  <si>
    <t>respecto al número 7, porque la sucesión de días de la semana siempre es un elemento de Z/7</t>
  </si>
  <si>
    <t>Este hecho nos permite representar los días de la semana como los números del 0 al 6</t>
  </si>
  <si>
    <t>en un “reloj” de siete números.</t>
  </si>
  <si>
    <t>Como el número de días de un año no bisiesto, 365, es congruente con 1 módulo 7</t>
  </si>
  <si>
    <r>
      <t>cada año que transcurra se incrementa en una unidad el día de la semana</t>
    </r>
    <r>
      <rPr>
        <sz val="10"/>
        <color indexed="18"/>
        <rFont val="Arial"/>
        <family val="2"/>
      </rPr>
      <t>. Si el año pasado</t>
    </r>
  </si>
  <si>
    <t>una fiesta cayó en viernes, este año lo hará en sábado.</t>
  </si>
  <si>
    <t>365 = 52 * 7 + 1</t>
  </si>
  <si>
    <t>365 = 1 (mód 7</t>
  </si>
  <si>
    <r>
      <t xml:space="preserve">Si el año es bisiesto, </t>
    </r>
    <r>
      <rPr>
        <sz val="10"/>
        <color indexed="16"/>
        <rFont val="Arial"/>
        <family val="2"/>
      </rPr>
      <t>se incrementará el número en dos días por año</t>
    </r>
    <r>
      <rPr>
        <sz val="10"/>
        <color indexed="18"/>
        <rFont val="Arial"/>
        <family val="2"/>
      </rPr>
      <t xml:space="preserve">. </t>
    </r>
  </si>
  <si>
    <t xml:space="preserve">Recordando que son bisiestos los múltiplos de 4 que no lo sean de 100 </t>
  </si>
  <si>
    <t>y los múltiplos de 400, deberemos considerar también las congruencias respecto a 4, 100 y 400</t>
  </si>
  <si>
    <t>Así, el avance de días que se produce en T años vendrá dado por</t>
  </si>
  <si>
    <t>A = T + COCIENTE(T;4) – COCIENTE(T;100) + COCIENTE(T;400)</t>
  </si>
  <si>
    <t>(COCIENTE se refiere al cociente entero)</t>
  </si>
  <si>
    <t>Los distintos algoritmos que se basan en esta idea difieren de cómo tratar el problema de la fecha inicial</t>
  </si>
  <si>
    <t>a partir de la cual se incrementa el día de la semana. En las siguientes hojas puedes estudiar algunos de ellos</t>
  </si>
  <si>
    <t>Congruencia de Zeller</t>
  </si>
  <si>
    <t>El primer algoritmo que presentamos se basa en la congruencia de Zeller:</t>
  </si>
  <si>
    <t>(Fórmula tomada de Wikipedia)</t>
  </si>
  <si>
    <t>Si llamamos D al día de la fecha, M al mes, C a la centuria (siglo menos 1) y A al año dentro de la centuria</t>
  </si>
  <si>
    <t>la congruencia de Zeller es la siguiente:</t>
  </si>
  <si>
    <t>DIASEM= RESIDUO ( D + COCIENTE((M+1)*26;10) + A + COCIENTE(A;4)+COCIENTE(C;4)  + 5*C) ; 7)</t>
  </si>
  <si>
    <t>Si el mes es Enero o Febrero, se les suma 12 y se resta un año.</t>
  </si>
  <si>
    <t>Desarrollamos los cálculos de forma consecutiva:</t>
  </si>
  <si>
    <t>Escribe la fecha en esta celda:</t>
  </si>
  <si>
    <t>(Respeta el formato)</t>
  </si>
  <si>
    <t>En primer lugar se extraen las variables D,M,A y C</t>
  </si>
  <si>
    <t>D =</t>
  </si>
  <si>
    <t>M =</t>
  </si>
  <si>
    <t>A =</t>
  </si>
  <si>
    <t>C =</t>
  </si>
  <si>
    <t>Si se trata de Enero o Febrero, se realiza la corrección propuesta</t>
  </si>
  <si>
    <t>Construimos los sumados</t>
  </si>
  <si>
    <t>Equivalencias</t>
  </si>
  <si>
    <t>D</t>
  </si>
  <si>
    <t>COCIENTE((M+1)*26;10)</t>
  </si>
  <si>
    <t xml:space="preserve"> Sábado</t>
  </si>
  <si>
    <t>A</t>
  </si>
  <si>
    <t xml:space="preserve"> Domingo</t>
  </si>
  <si>
    <t>COCIENTE(A;4)</t>
  </si>
  <si>
    <t xml:space="preserve"> Lunes</t>
  </si>
  <si>
    <t>COCIENTE(C;4)</t>
  </si>
  <si>
    <t>Comprobación del algoritmo</t>
  </si>
  <si>
    <t xml:space="preserve"> Martes</t>
  </si>
  <si>
    <t>5C</t>
  </si>
  <si>
    <t>con la función Díasem</t>
  </si>
  <si>
    <t xml:space="preserve"> Miércoles</t>
  </si>
  <si>
    <t xml:space="preserve"> Jueves</t>
  </si>
  <si>
    <t>SUMA</t>
  </si>
  <si>
    <t>DÍASEM de la fecha dada</t>
  </si>
  <si>
    <t xml:space="preserve"> Viernes</t>
  </si>
  <si>
    <t>MÓDULO 7</t>
  </si>
  <si>
    <t>Día de la semana</t>
  </si>
  <si>
    <t>Calendario correspondiente a la fecha</t>
  </si>
  <si>
    <t>A. Roldán 2007</t>
  </si>
  <si>
    <t>lunes</t>
  </si>
  <si>
    <t>martes</t>
  </si>
  <si>
    <t>miércoles</t>
  </si>
  <si>
    <t>jueves</t>
  </si>
  <si>
    <t>viernes</t>
  </si>
  <si>
    <t>sábado</t>
  </si>
  <si>
    <t>domingo</t>
  </si>
  <si>
    <t>Situación día de la fecha</t>
  </si>
  <si>
    <t>Situación del día 1</t>
  </si>
  <si>
    <t>Fila del día 1</t>
  </si>
  <si>
    <t>Total días del mes</t>
  </si>
  <si>
    <t>Algoritmo simplificado</t>
  </si>
  <si>
    <t>El algoritmo basado en la congruencia de Zeller se puede simplificar</t>
  </si>
  <si>
    <t>(Tomado de Wikipedia)</t>
  </si>
  <si>
    <t>asignando un número a cada mes, según la tabla adjunta.</t>
  </si>
  <si>
    <t>Constantes</t>
  </si>
  <si>
    <t>Normal</t>
  </si>
  <si>
    <t>Bisiesto</t>
  </si>
  <si>
    <t>Año anterior módulo 7</t>
  </si>
  <si>
    <t>Año anterior entre 4</t>
  </si>
  <si>
    <t>Ídem entre 100 (negativo)</t>
  </si>
  <si>
    <t>Ídem entre 400</t>
  </si>
  <si>
    <t>Constante mes</t>
  </si>
  <si>
    <t>Día del mes</t>
  </si>
  <si>
    <t>Averiguamos si es año bisiesto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</si>
</sst>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sz val="16"/>
      <color indexed="16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4"/>
      <color indexed="16"/>
      <name val="Arial"/>
      <family val="2"/>
    </font>
    <font>
      <sz val="12"/>
      <color indexed="1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3"/>
      <color indexed="18"/>
      <name val="Times New Roman"/>
      <family val="1"/>
    </font>
    <font>
      <sz val="16"/>
      <name val="Arial"/>
      <family val="2"/>
    </font>
    <font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left" indent="2"/>
    </xf>
    <xf numFmtId="0" fontId="0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vertical="center"/>
    </xf>
    <xf numFmtId="14" fontId="1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95250</xdr:rowOff>
    </xdr:from>
    <xdr:to>
      <xdr:col>10</xdr:col>
      <xdr:colOff>552450</xdr:colOff>
      <xdr:row>21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876425"/>
          <a:ext cx="209550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8</xdr:row>
      <xdr:rowOff>95250</xdr:rowOff>
    </xdr:from>
    <xdr:to>
      <xdr:col>10</xdr:col>
      <xdr:colOff>704850</xdr:colOff>
      <xdr:row>17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886575" y="1390650"/>
          <a:ext cx="1790700" cy="14668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80"/>
              </a:solidFill>
            </a:rPr>
            <a:t>Recuerda:
La función RESIDUO nos devuelve el resto de la división entera, y la función COCIENTE también corresponde a dicha división entera.</a:t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11</xdr:col>
      <xdr:colOff>95250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61925"/>
          <a:ext cx="4914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400050</xdr:rowOff>
    </xdr:from>
    <xdr:to>
      <xdr:col>11</xdr:col>
      <xdr:colOff>228600</xdr:colOff>
      <xdr:row>6</xdr:row>
      <xdr:rowOff>190500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239000" y="1257300"/>
          <a:ext cx="1476375" cy="15049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80"/>
              </a:solidFill>
            </a:rPr>
            <a:t>Si deseas aprender técnicas de programación de las celdas de una hoja de cálculo, estudia las fórmulas de esta hoja.
No siempre son necesarias las macros.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2"/>
  <sheetViews>
    <sheetView showGridLines="0" tabSelected="1" workbookViewId="0" topLeftCell="A1">
      <selection activeCell="J24" sqref="J24"/>
    </sheetView>
  </sheetViews>
  <sheetFormatPr defaultColWidth="11.57421875" defaultRowHeight="12.75"/>
  <sheetData>
    <row r="3" spans="2:8" ht="12.75">
      <c r="B3" s="31" t="s">
        <v>0</v>
      </c>
      <c r="C3" s="31"/>
      <c r="D3" s="31"/>
      <c r="E3" s="31"/>
      <c r="H3" s="1" t="s">
        <v>1</v>
      </c>
    </row>
    <row r="4" spans="2:5" ht="12.75">
      <c r="B4" s="31"/>
      <c r="C4" s="31"/>
      <c r="D4" s="31"/>
      <c r="E4" s="31"/>
    </row>
    <row r="6" spans="2:6" ht="12.75">
      <c r="B6" s="2" t="s">
        <v>2</v>
      </c>
      <c r="C6" s="2"/>
      <c r="D6" s="2"/>
      <c r="E6" s="2"/>
      <c r="F6" s="2"/>
    </row>
    <row r="7" spans="2:6" ht="12.75">
      <c r="B7" s="2" t="s">
        <v>3</v>
      </c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2" t="s">
        <v>4</v>
      </c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2:6" ht="12.75">
      <c r="B11" s="2" t="s">
        <v>5</v>
      </c>
      <c r="C11" s="2"/>
      <c r="D11" s="2"/>
      <c r="E11" s="2"/>
      <c r="F11" s="2"/>
    </row>
    <row r="12" spans="2:6" ht="12.75">
      <c r="B12" s="2" t="s">
        <v>6</v>
      </c>
      <c r="C12" s="2"/>
      <c r="D12" s="2"/>
      <c r="E12" s="2"/>
      <c r="F12" s="2"/>
    </row>
    <row r="13" spans="2:6" ht="12.75">
      <c r="B13" s="2" t="s">
        <v>7</v>
      </c>
      <c r="C13" s="2"/>
      <c r="D13" s="2"/>
      <c r="E13" s="2"/>
      <c r="F13" s="2"/>
    </row>
    <row r="14" spans="2:6" ht="12.75">
      <c r="B14" s="2" t="s">
        <v>8</v>
      </c>
      <c r="C14" s="2"/>
      <c r="D14" s="2"/>
      <c r="E14" s="2"/>
      <c r="F14" s="2"/>
    </row>
    <row r="15" spans="3:6" ht="12.75">
      <c r="C15" s="2"/>
      <c r="D15" s="2"/>
      <c r="E15" s="2"/>
      <c r="F15" s="2"/>
    </row>
    <row r="16" spans="3:6" ht="12.75">
      <c r="C16" s="2"/>
      <c r="D16" s="2"/>
      <c r="E16" s="2"/>
      <c r="F16" s="2"/>
    </row>
    <row r="17" ht="12.75">
      <c r="B17" s="2" t="s">
        <v>9</v>
      </c>
    </row>
    <row r="18" ht="12.75">
      <c r="B18" s="3" t="s">
        <v>10</v>
      </c>
    </row>
    <row r="19" ht="12.75">
      <c r="B19" s="2" t="s">
        <v>11</v>
      </c>
    </row>
    <row r="20" ht="12.75">
      <c r="B20" s="2"/>
    </row>
    <row r="21" spans="2:5" ht="18">
      <c r="B21" s="2"/>
      <c r="C21" s="4" t="s">
        <v>12</v>
      </c>
      <c r="E21" s="4" t="s">
        <v>13</v>
      </c>
    </row>
    <row r="23" ht="12.75">
      <c r="B23" s="2" t="s">
        <v>14</v>
      </c>
    </row>
    <row r="24" ht="12.75">
      <c r="B24" s="2" t="s">
        <v>15</v>
      </c>
    </row>
    <row r="25" ht="12.75">
      <c r="B25" s="2" t="s">
        <v>16</v>
      </c>
    </row>
    <row r="27" ht="12.75">
      <c r="B27" s="2" t="s">
        <v>17</v>
      </c>
    </row>
    <row r="29" spans="2:7" ht="12.75">
      <c r="B29" s="3" t="s">
        <v>18</v>
      </c>
      <c r="G29" s="1" t="s">
        <v>19</v>
      </c>
    </row>
    <row r="31" ht="12.75">
      <c r="B31" s="2" t="s">
        <v>20</v>
      </c>
    </row>
    <row r="32" ht="12.75">
      <c r="B32" s="2" t="s">
        <v>21</v>
      </c>
    </row>
  </sheetData>
  <mergeCells count="1">
    <mergeCell ref="B3:E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5">
      <selection activeCell="E19" sqref="E19"/>
    </sheetView>
  </sheetViews>
  <sheetFormatPr defaultColWidth="11.421875" defaultRowHeight="12.75"/>
  <cols>
    <col min="1" max="5" width="11.57421875" style="0" customWidth="1"/>
    <col min="6" max="6" width="13.57421875" style="0" customWidth="1"/>
    <col min="7" max="8" width="11.57421875" style="0" customWidth="1"/>
    <col min="9" max="9" width="13.421875" style="0" customWidth="1"/>
    <col min="10" max="16384" width="11.57421875" style="0" customWidth="1"/>
  </cols>
  <sheetData>
    <row r="1" ht="12.75">
      <c r="A1" s="1" t="s">
        <v>1</v>
      </c>
    </row>
    <row r="3" spans="2:5" ht="12.75">
      <c r="B3" s="31" t="s">
        <v>22</v>
      </c>
      <c r="C3" s="31"/>
      <c r="D3" s="31"/>
      <c r="E3" s="31"/>
    </row>
    <row r="4" spans="2:5" ht="12.75">
      <c r="B4" s="31"/>
      <c r="C4" s="31"/>
      <c r="D4" s="31"/>
      <c r="E4" s="31"/>
    </row>
    <row r="6" spans="2:9" ht="12.75">
      <c r="B6" s="2" t="s">
        <v>23</v>
      </c>
      <c r="I6" s="1" t="s">
        <v>24</v>
      </c>
    </row>
    <row r="7" ht="12.75">
      <c r="B7" s="2"/>
    </row>
    <row r="8" ht="12.75">
      <c r="B8" s="2" t="s">
        <v>25</v>
      </c>
    </row>
    <row r="9" ht="12.75">
      <c r="B9" s="2" t="s">
        <v>26</v>
      </c>
    </row>
    <row r="10" ht="12.75">
      <c r="B10" s="2"/>
    </row>
    <row r="11" ht="12.75">
      <c r="B11" s="3" t="s">
        <v>27</v>
      </c>
    </row>
    <row r="12" ht="12.75">
      <c r="B12" s="2"/>
    </row>
    <row r="13" ht="12.75">
      <c r="B13" s="2" t="s">
        <v>28</v>
      </c>
    </row>
    <row r="14" ht="12.75">
      <c r="B14" s="2"/>
    </row>
    <row r="15" ht="12.75">
      <c r="B15" s="2" t="s">
        <v>29</v>
      </c>
    </row>
    <row r="16" ht="12.75">
      <c r="B16" s="2"/>
    </row>
    <row r="17" spans="2:6" ht="15">
      <c r="B17" s="5" t="s">
        <v>30</v>
      </c>
      <c r="E17" s="32">
        <v>39388</v>
      </c>
      <c r="F17" s="32"/>
    </row>
    <row r="18" spans="2:6" ht="12.75">
      <c r="B18" s="3" t="s">
        <v>31</v>
      </c>
      <c r="E18" s="32"/>
      <c r="F18" s="32"/>
    </row>
    <row r="20" ht="12.75">
      <c r="B20" s="2" t="s">
        <v>32</v>
      </c>
    </row>
    <row r="22" spans="2:9" ht="15.75">
      <c r="B22" s="6" t="s">
        <v>33</v>
      </c>
      <c r="C22" s="7">
        <f>DAY(E17)</f>
        <v>2</v>
      </c>
      <c r="D22" s="6" t="s">
        <v>34</v>
      </c>
      <c r="E22" s="7">
        <f>IF(MONTH(E17)&gt;2,MONTH(E17),MONTH(E17)+12)</f>
        <v>11</v>
      </c>
      <c r="F22" s="6" t="s">
        <v>35</v>
      </c>
      <c r="G22" s="7">
        <f>IF(E22&lt;13,MOD(YEAR(E17),100),MOD(YEAR(E17)-1,100))</f>
        <v>7</v>
      </c>
      <c r="H22" s="6" t="s">
        <v>36</v>
      </c>
      <c r="I22" s="7">
        <f>IF(E22&lt;13,_XLL.COCIENTE(YEAR(E17),100),_XLL.COCIENTE(YEAR(E17)-1,100))</f>
        <v>20</v>
      </c>
    </row>
    <row r="24" ht="12.75">
      <c r="B24" s="2" t="s">
        <v>37</v>
      </c>
    </row>
    <row r="26" ht="15">
      <c r="C26" s="5" t="s">
        <v>38</v>
      </c>
    </row>
    <row r="28" spans="1:6" ht="12.75">
      <c r="A28" s="3" t="s">
        <v>39</v>
      </c>
      <c r="D28" s="8" t="s">
        <v>40</v>
      </c>
      <c r="E28" s="9"/>
      <c r="F28" s="10">
        <f>C22</f>
        <v>2</v>
      </c>
    </row>
    <row r="29" spans="4:6" ht="12.75">
      <c r="D29" s="11" t="s">
        <v>41</v>
      </c>
      <c r="E29" s="12"/>
      <c r="F29" s="13">
        <f>_XLL.COCIENTE((E22+1)*26,10)</f>
        <v>31</v>
      </c>
    </row>
    <row r="30" spans="1:6" ht="12.75">
      <c r="A30" s="14">
        <v>0</v>
      </c>
      <c r="B30" s="15" t="s">
        <v>42</v>
      </c>
      <c r="D30" s="11" t="s">
        <v>43</v>
      </c>
      <c r="E30" s="12"/>
      <c r="F30" s="13">
        <f>G22</f>
        <v>7</v>
      </c>
    </row>
    <row r="31" spans="1:10" ht="12.75">
      <c r="A31" s="16">
        <v>1</v>
      </c>
      <c r="B31" s="17" t="s">
        <v>44</v>
      </c>
      <c r="D31" s="11" t="s">
        <v>45</v>
      </c>
      <c r="E31" s="12"/>
      <c r="F31" s="13">
        <f>_XLL.COCIENTE(G22,4)</f>
        <v>1</v>
      </c>
      <c r="H31" s="18"/>
      <c r="I31" s="18"/>
      <c r="J31" s="18"/>
    </row>
    <row r="32" spans="1:10" ht="12.75">
      <c r="A32" s="16">
        <v>2</v>
      </c>
      <c r="B32" s="17" t="s">
        <v>46</v>
      </c>
      <c r="D32" s="11" t="s">
        <v>47</v>
      </c>
      <c r="E32" s="12"/>
      <c r="F32" s="13">
        <f>_XLL.COCIENTE(I22,4)</f>
        <v>5</v>
      </c>
      <c r="H32" s="19" t="s">
        <v>48</v>
      </c>
      <c r="I32" s="18"/>
      <c r="J32" s="18"/>
    </row>
    <row r="33" spans="1:10" ht="12.75">
      <c r="A33" s="16">
        <v>3</v>
      </c>
      <c r="B33" s="17" t="s">
        <v>49</v>
      </c>
      <c r="D33" s="20" t="s">
        <v>50</v>
      </c>
      <c r="E33" s="21"/>
      <c r="F33" s="22">
        <f>5*I22</f>
        <v>100</v>
      </c>
      <c r="H33" s="19" t="s">
        <v>51</v>
      </c>
      <c r="I33" s="18"/>
      <c r="J33" s="18"/>
    </row>
    <row r="34" spans="1:10" ht="12.75">
      <c r="A34" s="16">
        <v>4</v>
      </c>
      <c r="B34" s="17" t="s">
        <v>52</v>
      </c>
      <c r="H34" s="18"/>
      <c r="I34" s="18"/>
      <c r="J34" s="18"/>
    </row>
    <row r="35" spans="1:10" ht="15">
      <c r="A35" s="16">
        <v>5</v>
      </c>
      <c r="B35" s="17" t="s">
        <v>53</v>
      </c>
      <c r="D35" s="23" t="s">
        <v>54</v>
      </c>
      <c r="F35" s="3">
        <f>SUM(F28:F33)</f>
        <v>146</v>
      </c>
      <c r="H35" s="19" t="s">
        <v>55</v>
      </c>
      <c r="I35" s="18"/>
      <c r="J35" s="18"/>
    </row>
    <row r="36" spans="1:10" ht="15">
      <c r="A36" s="24">
        <v>6</v>
      </c>
      <c r="B36" s="25" t="s">
        <v>56</v>
      </c>
      <c r="D36" s="23"/>
      <c r="F36" s="3"/>
      <c r="H36" s="18"/>
      <c r="I36" s="18"/>
      <c r="J36" s="18"/>
    </row>
    <row r="37" spans="4:10" ht="15">
      <c r="D37" s="23" t="s">
        <v>57</v>
      </c>
      <c r="F37" s="3">
        <f>MOD(F35,7)</f>
        <v>6</v>
      </c>
      <c r="H37" s="18"/>
      <c r="I37" s="26">
        <f>MOD(WEEKDAY(E17),7)</f>
        <v>6</v>
      </c>
      <c r="J37" s="18"/>
    </row>
    <row r="38" spans="4:10" ht="15">
      <c r="D38" s="23"/>
      <c r="F38" s="3"/>
      <c r="H38" s="18"/>
      <c r="I38" s="18"/>
      <c r="J38" s="18"/>
    </row>
    <row r="39" spans="4:10" ht="18">
      <c r="D39" s="23" t="s">
        <v>58</v>
      </c>
      <c r="F39" s="27" t="str">
        <f>VLOOKUP(F37,A30:B36,2)</f>
        <v> Viernes</v>
      </c>
      <c r="H39" s="18"/>
      <c r="I39" s="27" t="str">
        <f>VLOOKUP(I37,A30:B36,2)</f>
        <v> Viernes</v>
      </c>
      <c r="J39" s="18"/>
    </row>
    <row r="40" spans="8:10" ht="12.75">
      <c r="H40" s="18"/>
      <c r="I40" s="18"/>
      <c r="J40" s="18"/>
    </row>
  </sheetData>
  <mergeCells count="2">
    <mergeCell ref="B3:E4"/>
    <mergeCell ref="E17:F1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showGridLines="0" workbookViewId="0" topLeftCell="A1">
      <selection activeCell="A3" sqref="A3"/>
    </sheetView>
  </sheetViews>
  <sheetFormatPr defaultColWidth="11.57421875" defaultRowHeight="12.75"/>
  <sheetData>
    <row r="1" ht="33.75" customHeight="1"/>
    <row r="2" spans="3:9" ht="33.75" customHeight="1">
      <c r="C2" s="33" t="s">
        <v>59</v>
      </c>
      <c r="D2" s="33"/>
      <c r="E2" s="33"/>
      <c r="F2" s="34">
        <f>Zeller!E17</f>
        <v>39388</v>
      </c>
      <c r="G2" s="34"/>
      <c r="I2" s="1" t="s">
        <v>60</v>
      </c>
    </row>
    <row r="3" ht="33.75" customHeight="1"/>
    <row r="4" spans="3:9" ht="33.75" customHeight="1">
      <c r="C4" s="28" t="s">
        <v>61</v>
      </c>
      <c r="D4" s="28" t="s">
        <v>62</v>
      </c>
      <c r="E4" s="28" t="s">
        <v>63</v>
      </c>
      <c r="F4" s="28" t="s">
        <v>64</v>
      </c>
      <c r="G4" s="28" t="s">
        <v>65</v>
      </c>
      <c r="H4" s="28" t="s">
        <v>66</v>
      </c>
      <c r="I4" s="28" t="s">
        <v>67</v>
      </c>
    </row>
    <row r="5" spans="3:9" ht="33.75" customHeight="1">
      <c r="C5" s="29" t="str">
        <f>IF($F$18&gt;0," ",IF($F$18=0,1," "))</f>
        <v> </v>
      </c>
      <c r="D5" s="29" t="str">
        <f>IF($F$18&gt;1," ",IF($F$18=1,1,C5+1))</f>
        <v> </v>
      </c>
      <c r="E5" s="29" t="str">
        <f>IF($F$18&gt;2," ",IF($F$18=2,1,D5+1))</f>
        <v> </v>
      </c>
      <c r="F5" s="29">
        <f>IF($F$18&gt;3," ",IF($F$18=3,1,E5+1))</f>
        <v>1</v>
      </c>
      <c r="G5" s="29">
        <f>IF($F$18&gt;4," ",IF($F$18=4,1,F5+1))</f>
        <v>2</v>
      </c>
      <c r="H5" s="29">
        <f>IF($F$18&gt;5," ",IF($F$18=5,1,G5+1))</f>
        <v>3</v>
      </c>
      <c r="I5" s="30">
        <f>IF($F$18&gt;6," ",IF($F$18=6,1,H5+1))</f>
        <v>4</v>
      </c>
    </row>
    <row r="6" spans="3:9" ht="33.75" customHeight="1">
      <c r="C6" s="29">
        <f>I5+1</f>
        <v>5</v>
      </c>
      <c r="D6" s="29">
        <f aca="true" t="shared" si="0" ref="D6:I8">C6+1</f>
        <v>6</v>
      </c>
      <c r="E6" s="29">
        <f t="shared" si="0"/>
        <v>7</v>
      </c>
      <c r="F6" s="29">
        <f t="shared" si="0"/>
        <v>8</v>
      </c>
      <c r="G6" s="29">
        <f t="shared" si="0"/>
        <v>9</v>
      </c>
      <c r="H6" s="29">
        <f t="shared" si="0"/>
        <v>10</v>
      </c>
      <c r="I6" s="30">
        <f t="shared" si="0"/>
        <v>11</v>
      </c>
    </row>
    <row r="7" spans="3:9" ht="33.75" customHeight="1">
      <c r="C7" s="29">
        <f>I6+1</f>
        <v>12</v>
      </c>
      <c r="D7" s="29">
        <f t="shared" si="0"/>
        <v>13</v>
      </c>
      <c r="E7" s="29">
        <f t="shared" si="0"/>
        <v>14</v>
      </c>
      <c r="F7" s="29">
        <f t="shared" si="0"/>
        <v>15</v>
      </c>
      <c r="G7" s="29">
        <f t="shared" si="0"/>
        <v>16</v>
      </c>
      <c r="H7" s="29">
        <f t="shared" si="0"/>
        <v>17</v>
      </c>
      <c r="I7" s="30">
        <f t="shared" si="0"/>
        <v>18</v>
      </c>
    </row>
    <row r="8" spans="3:9" ht="33.75" customHeight="1">
      <c r="C8" s="29">
        <f>I7+1</f>
        <v>19</v>
      </c>
      <c r="D8" s="29">
        <f t="shared" si="0"/>
        <v>20</v>
      </c>
      <c r="E8" s="29">
        <f t="shared" si="0"/>
        <v>21</v>
      </c>
      <c r="F8" s="29">
        <f t="shared" si="0"/>
        <v>22</v>
      </c>
      <c r="G8" s="29">
        <f t="shared" si="0"/>
        <v>23</v>
      </c>
      <c r="H8" s="29">
        <f t="shared" si="0"/>
        <v>24</v>
      </c>
      <c r="I8" s="30">
        <f t="shared" si="0"/>
        <v>25</v>
      </c>
    </row>
    <row r="9" spans="3:9" ht="33.75" customHeight="1">
      <c r="C9" s="29">
        <f>IF(I8&lt;$F$20,I8+1," ")</f>
        <v>26</v>
      </c>
      <c r="D9" s="29">
        <f aca="true" t="shared" si="1" ref="D9:I10">IF(C9&lt;$F$20,C9+1," ")</f>
        <v>27</v>
      </c>
      <c r="E9" s="29">
        <f t="shared" si="1"/>
        <v>28</v>
      </c>
      <c r="F9" s="29">
        <f t="shared" si="1"/>
        <v>29</v>
      </c>
      <c r="G9" s="29">
        <f t="shared" si="1"/>
        <v>30</v>
      </c>
      <c r="H9" s="29" t="str">
        <f t="shared" si="1"/>
        <v> </v>
      </c>
      <c r="I9" s="30" t="str">
        <f t="shared" si="1"/>
        <v> </v>
      </c>
    </row>
    <row r="10" spans="3:9" ht="33.75" customHeight="1">
      <c r="C10" s="29" t="str">
        <f>IF(I9&lt;$F$20,I9+1," ")</f>
        <v> </v>
      </c>
      <c r="D10" s="29" t="str">
        <f t="shared" si="1"/>
        <v> </v>
      </c>
      <c r="E10" s="29" t="str">
        <f t="shared" si="1"/>
        <v> </v>
      </c>
      <c r="F10" s="29" t="str">
        <f t="shared" si="1"/>
        <v> </v>
      </c>
      <c r="G10" s="29" t="str">
        <f t="shared" si="1"/>
        <v> </v>
      </c>
      <c r="H10" s="29" t="str">
        <f t="shared" si="1"/>
        <v> </v>
      </c>
      <c r="I10" s="30" t="str">
        <f t="shared" si="1"/>
        <v> </v>
      </c>
    </row>
    <row r="14" spans="4:6" ht="12.75">
      <c r="D14" t="s">
        <v>68</v>
      </c>
      <c r="F14">
        <f>Zeller!F37</f>
        <v>6</v>
      </c>
    </row>
    <row r="15" spans="1:2" ht="12.75">
      <c r="A15">
        <v>1</v>
      </c>
      <c r="B15">
        <v>31</v>
      </c>
    </row>
    <row r="16" spans="1:6" ht="12.75">
      <c r="A16">
        <v>2</v>
      </c>
      <c r="B16" t="e">
        <f>IF(_XLL.ISTSCHALTJAHR(YEAR(Zeller!E17)),29,28)</f>
        <v>#NAME?</v>
      </c>
      <c r="D16" t="s">
        <v>69</v>
      </c>
      <c r="F16">
        <f>MOD(225+Zeller!F37-Zeller!C22,7)</f>
        <v>5</v>
      </c>
    </row>
    <row r="17" spans="1:2" ht="12.75">
      <c r="A17">
        <v>3</v>
      </c>
      <c r="B17">
        <v>31</v>
      </c>
    </row>
    <row r="18" spans="1:6" ht="12.75">
      <c r="A18">
        <v>4</v>
      </c>
      <c r="B18">
        <v>30</v>
      </c>
      <c r="D18" t="s">
        <v>70</v>
      </c>
      <c r="F18">
        <f>MOD(5+F16,7)</f>
        <v>3</v>
      </c>
    </row>
    <row r="19" spans="1:2" ht="12.75">
      <c r="A19">
        <v>5</v>
      </c>
      <c r="B19">
        <v>31</v>
      </c>
    </row>
    <row r="20" spans="1:6" ht="12.75">
      <c r="A20">
        <v>6</v>
      </c>
      <c r="B20">
        <v>30</v>
      </c>
      <c r="D20" t="s">
        <v>71</v>
      </c>
      <c r="F20">
        <f>VLOOKUP(MONTH(Zeller!E17),A15:B26,2)</f>
        <v>30</v>
      </c>
    </row>
    <row r="21" spans="1:2" ht="12.75">
      <c r="A21">
        <v>7</v>
      </c>
      <c r="B21">
        <v>31</v>
      </c>
    </row>
    <row r="22" spans="1:2" ht="12.75">
      <c r="A22">
        <v>8</v>
      </c>
      <c r="B22">
        <v>31</v>
      </c>
    </row>
    <row r="23" spans="1:2" ht="12.75">
      <c r="A23">
        <v>9</v>
      </c>
      <c r="B23">
        <v>30</v>
      </c>
    </row>
    <row r="24" spans="1:2" ht="12.75">
      <c r="A24">
        <v>10</v>
      </c>
      <c r="B24">
        <v>31</v>
      </c>
    </row>
    <row r="25" spans="1:2" ht="12.75">
      <c r="A25">
        <v>11</v>
      </c>
      <c r="B25">
        <v>30</v>
      </c>
    </row>
    <row r="26" spans="1:2" ht="12.75">
      <c r="A26">
        <v>12</v>
      </c>
      <c r="B26">
        <v>31</v>
      </c>
    </row>
  </sheetData>
  <sheetProtection sheet="1" objects="1" scenarios="1"/>
  <mergeCells count="2">
    <mergeCell ref="C2:E2"/>
    <mergeCell ref="F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F11" sqref="F11"/>
    </sheetView>
  </sheetViews>
  <sheetFormatPr defaultColWidth="11.421875" defaultRowHeight="12.75"/>
  <cols>
    <col min="1" max="1" width="9.8515625" style="0" customWidth="1"/>
    <col min="2" max="2" width="8.7109375" style="0" customWidth="1"/>
    <col min="3" max="3" width="8.421875" style="0" customWidth="1"/>
    <col min="4" max="16384" width="11.57421875" style="0" customWidth="1"/>
  </cols>
  <sheetData>
    <row r="1" spans="1:2" ht="12.75">
      <c r="A1" s="1" t="s">
        <v>1</v>
      </c>
      <c r="B1" s="1"/>
    </row>
    <row r="3" spans="3:6" ht="12.75">
      <c r="C3" s="31" t="s">
        <v>72</v>
      </c>
      <c r="D3" s="31"/>
      <c r="E3" s="31"/>
      <c r="F3" s="31"/>
    </row>
    <row r="4" spans="3:6" ht="12.75">
      <c r="C4" s="31"/>
      <c r="D4" s="31"/>
      <c r="E4" s="31"/>
      <c r="F4" s="31"/>
    </row>
    <row r="6" spans="3:10" ht="12.75">
      <c r="C6" s="2" t="s">
        <v>73</v>
      </c>
      <c r="J6" s="1" t="s">
        <v>74</v>
      </c>
    </row>
    <row r="7" ht="12.75">
      <c r="C7" s="2" t="s">
        <v>75</v>
      </c>
    </row>
    <row r="9" spans="3:7" ht="15">
      <c r="C9" s="5" t="s">
        <v>30</v>
      </c>
      <c r="F9" s="32">
        <v>39388</v>
      </c>
      <c r="G9" s="32"/>
    </row>
    <row r="10" spans="3:7" ht="12.75">
      <c r="C10" s="3" t="s">
        <v>31</v>
      </c>
      <c r="F10" s="32"/>
      <c r="G10" s="32"/>
    </row>
    <row r="12" ht="12.75">
      <c r="C12" s="2" t="s">
        <v>32</v>
      </c>
    </row>
    <row r="14" spans="3:8" ht="15.75">
      <c r="C14" s="6" t="s">
        <v>33</v>
      </c>
      <c r="D14" s="7">
        <f>DAY(F9)</f>
        <v>2</v>
      </c>
      <c r="E14" s="6" t="s">
        <v>34</v>
      </c>
      <c r="F14" s="7">
        <f>MONTH(F9)</f>
        <v>11</v>
      </c>
      <c r="G14" s="6" t="s">
        <v>35</v>
      </c>
      <c r="H14" s="7">
        <v>1900</v>
      </c>
    </row>
    <row r="17" ht="12.75">
      <c r="J17" t="s">
        <v>85</v>
      </c>
    </row>
    <row r="18" spans="1:10" ht="15">
      <c r="A18" s="3" t="s">
        <v>76</v>
      </c>
      <c r="E18" s="5" t="s">
        <v>38</v>
      </c>
      <c r="J18" t="str">
        <f>IF(OR(AND(MOD(H14,4)=0,MOD(H14,100)&lt;&gt;0),MOD(H14,400)=0),"SÍ","NO")</f>
        <v>NO</v>
      </c>
    </row>
    <row r="19" spans="2:3" ht="12.75">
      <c r="B19" s="3" t="s">
        <v>77</v>
      </c>
      <c r="C19" s="3" t="s">
        <v>78</v>
      </c>
    </row>
    <row r="20" spans="1:8" ht="12.75">
      <c r="A20" s="14">
        <v>1</v>
      </c>
      <c r="B20" s="14">
        <v>0</v>
      </c>
      <c r="C20" s="14">
        <v>0</v>
      </c>
      <c r="F20" s="8" t="s">
        <v>79</v>
      </c>
      <c r="G20" s="9"/>
      <c r="H20" s="10">
        <f>MOD(H14-1,7)</f>
        <v>2</v>
      </c>
    </row>
    <row r="21" spans="1:8" ht="12.75">
      <c r="A21" s="16">
        <v>2</v>
      </c>
      <c r="B21" s="16">
        <v>3</v>
      </c>
      <c r="C21" s="16">
        <v>3</v>
      </c>
      <c r="F21" s="11" t="s">
        <v>80</v>
      </c>
      <c r="G21" s="12"/>
      <c r="H21" s="13">
        <f>_XLL.COCIENTE(H14-1,4)</f>
        <v>474</v>
      </c>
    </row>
    <row r="22" spans="1:8" ht="12.75">
      <c r="A22" s="16">
        <v>3</v>
      </c>
      <c r="B22" s="16">
        <v>3</v>
      </c>
      <c r="C22" s="16">
        <v>4</v>
      </c>
      <c r="F22" s="11" t="s">
        <v>81</v>
      </c>
      <c r="G22" s="12"/>
      <c r="H22" s="13">
        <f>-_XLL.COCIENTE(H14-1,100)</f>
        <v>-18</v>
      </c>
    </row>
    <row r="23" spans="1:12" ht="12.75">
      <c r="A23" s="16">
        <v>4</v>
      </c>
      <c r="B23" s="16">
        <v>6</v>
      </c>
      <c r="C23" s="16">
        <v>0</v>
      </c>
      <c r="F23" s="11" t="s">
        <v>82</v>
      </c>
      <c r="G23" s="12"/>
      <c r="H23" s="13">
        <f>_XLL.COCIENTE(H14-1,400)</f>
        <v>4</v>
      </c>
      <c r="J23" s="18"/>
      <c r="K23" s="18"/>
      <c r="L23" s="18"/>
    </row>
    <row r="24" spans="1:12" ht="12.75">
      <c r="A24" s="16">
        <v>5</v>
      </c>
      <c r="B24" s="16">
        <v>1</v>
      </c>
      <c r="C24" s="16">
        <v>2</v>
      </c>
      <c r="F24" s="11" t="s">
        <v>83</v>
      </c>
      <c r="G24" s="12"/>
      <c r="H24" s="13">
        <f>IF(J18="SÍ",VLOOKUP(F14,A20:C31,3),VLOOKUP(F14,A20:C31,2))</f>
        <v>3</v>
      </c>
      <c r="J24" s="19" t="s">
        <v>48</v>
      </c>
      <c r="K24" s="18"/>
      <c r="L24" s="18"/>
    </row>
    <row r="25" spans="1:12" ht="12.75">
      <c r="A25" s="16">
        <v>6</v>
      </c>
      <c r="B25" s="16">
        <v>4</v>
      </c>
      <c r="C25" s="16">
        <v>5</v>
      </c>
      <c r="F25" s="20" t="s">
        <v>84</v>
      </c>
      <c r="G25" s="21"/>
      <c r="H25" s="22">
        <f>D14</f>
        <v>2</v>
      </c>
      <c r="J25" s="19" t="s">
        <v>51</v>
      </c>
      <c r="K25" s="18"/>
      <c r="L25" s="18"/>
    </row>
    <row r="26" spans="1:12" ht="12.75">
      <c r="A26" s="16">
        <v>7</v>
      </c>
      <c r="B26" s="16">
        <v>6</v>
      </c>
      <c r="C26" s="16">
        <v>0</v>
      </c>
      <c r="J26" s="18"/>
      <c r="K26" s="18"/>
      <c r="L26" s="18"/>
    </row>
    <row r="27" spans="1:12" ht="15">
      <c r="A27" s="16">
        <v>8</v>
      </c>
      <c r="B27" s="16">
        <v>2</v>
      </c>
      <c r="C27" s="16">
        <v>3</v>
      </c>
      <c r="F27" s="23" t="s">
        <v>54</v>
      </c>
      <c r="H27" s="3">
        <f>SUM(H20:H25)</f>
        <v>467</v>
      </c>
      <c r="J27" s="19" t="s">
        <v>55</v>
      </c>
      <c r="K27" s="18"/>
      <c r="L27" s="18"/>
    </row>
    <row r="28" spans="1:12" ht="15">
      <c r="A28" s="16">
        <v>9</v>
      </c>
      <c r="B28" s="16">
        <v>5</v>
      </c>
      <c r="C28" s="16">
        <v>6</v>
      </c>
      <c r="F28" s="23"/>
      <c r="H28" s="3"/>
      <c r="J28" s="18"/>
      <c r="K28" s="18"/>
      <c r="L28" s="18"/>
    </row>
    <row r="29" spans="1:12" ht="15">
      <c r="A29" s="16">
        <v>10</v>
      </c>
      <c r="B29" s="16">
        <v>0</v>
      </c>
      <c r="C29" s="16">
        <v>1</v>
      </c>
      <c r="F29" s="23" t="s">
        <v>57</v>
      </c>
      <c r="H29" s="3">
        <f>MOD(H27,7)</f>
        <v>5</v>
      </c>
      <c r="J29" s="18"/>
      <c r="K29" s="26">
        <f>MOD(WEEKDAY(F9),7)</f>
        <v>6</v>
      </c>
      <c r="L29" s="18"/>
    </row>
    <row r="30" spans="1:12" ht="15">
      <c r="A30" s="16">
        <v>11</v>
      </c>
      <c r="B30" s="16">
        <v>3</v>
      </c>
      <c r="C30" s="16">
        <v>4</v>
      </c>
      <c r="F30" s="23"/>
      <c r="H30" s="3"/>
      <c r="J30" s="18"/>
      <c r="K30" s="18"/>
      <c r="L30" s="18"/>
    </row>
    <row r="31" spans="1:12" ht="18">
      <c r="A31" s="24">
        <v>12</v>
      </c>
      <c r="B31" s="24">
        <v>5</v>
      </c>
      <c r="C31" s="24">
        <v>6</v>
      </c>
      <c r="F31" s="23" t="s">
        <v>58</v>
      </c>
      <c r="H31" s="27" t="str">
        <f>VLOOKUP(H29,A36:B42,2)</f>
        <v> Viernes</v>
      </c>
      <c r="J31" s="18"/>
      <c r="K31" s="27" t="str">
        <f>VLOOKUP(K29,Zeller!A30:B36,2)</f>
        <v> Viernes</v>
      </c>
      <c r="L31" s="18"/>
    </row>
    <row r="32" spans="10:12" ht="12.75">
      <c r="J32" s="18"/>
      <c r="K32" s="18"/>
      <c r="L32" s="18"/>
    </row>
    <row r="34" ht="12.75">
      <c r="A34" s="3" t="s">
        <v>39</v>
      </c>
    </row>
    <row r="36" spans="1:2" ht="12.75">
      <c r="A36" s="14">
        <v>0</v>
      </c>
      <c r="B36" s="17" t="s">
        <v>44</v>
      </c>
    </row>
    <row r="37" spans="1:2" ht="12.75">
      <c r="A37" s="16">
        <v>1</v>
      </c>
      <c r="B37" s="17" t="s">
        <v>46</v>
      </c>
    </row>
    <row r="38" spans="1:2" ht="12.75">
      <c r="A38" s="16">
        <v>2</v>
      </c>
      <c r="B38" s="17" t="s">
        <v>49</v>
      </c>
    </row>
    <row r="39" spans="1:2" ht="12.75">
      <c r="A39" s="16">
        <v>3</v>
      </c>
      <c r="B39" s="17" t="s">
        <v>52</v>
      </c>
    </row>
    <row r="40" spans="1:2" ht="12.75">
      <c r="A40" s="16">
        <v>4</v>
      </c>
      <c r="B40" s="17" t="s">
        <v>53</v>
      </c>
    </row>
    <row r="41" spans="1:2" ht="12.75">
      <c r="A41" s="16">
        <v>5</v>
      </c>
      <c r="B41" s="17" t="s">
        <v>56</v>
      </c>
    </row>
    <row r="42" spans="1:2" ht="12.75">
      <c r="A42" s="24">
        <v>6</v>
      </c>
      <c r="B42" s="25" t="s">
        <v>42</v>
      </c>
    </row>
  </sheetData>
  <mergeCells count="2">
    <mergeCell ref="C3:F4"/>
    <mergeCell ref="F9:G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dcterms:modified xsi:type="dcterms:W3CDTF">2007-11-02T15:46:46Z</dcterms:modified>
  <cp:category/>
  <cp:version/>
  <cp:contentType/>
  <cp:contentStatus/>
</cp:coreProperties>
</file>