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188" activeTab="0"/>
  </bookViews>
  <sheets>
    <sheet name="Resolución" sheetId="1" r:id="rId1"/>
    <sheet name="Tabla" sheetId="2" r:id="rId2"/>
  </sheets>
  <definedNames/>
  <calcPr fullCalcOnLoad="1" iterate="1" iterateCount="2" iterateDelta="100"/>
</workbook>
</file>

<file path=xl/sharedStrings.xml><?xml version="1.0" encoding="utf-8"?>
<sst xmlns="http://schemas.openxmlformats.org/spreadsheetml/2006/main" count="84" uniqueCount="45">
  <si>
    <t>Ecuación diofántica Ax + By + Cz = D</t>
  </si>
  <si>
    <t>Recuerda que C ha de ser múltiplo del m.c.d(A,B)</t>
  </si>
  <si>
    <t>mcd</t>
  </si>
  <si>
    <t>Datos</t>
  </si>
  <si>
    <t>A</t>
  </si>
  <si>
    <t>Simplificada</t>
  </si>
  <si>
    <t>A'</t>
  </si>
  <si>
    <t>B</t>
  </si>
  <si>
    <t>B'</t>
  </si>
  <si>
    <t>C</t>
  </si>
  <si>
    <t>C'</t>
  </si>
  <si>
    <t>D</t>
  </si>
  <si>
    <t>Algoritmo de Euclides</t>
  </si>
  <si>
    <t>Cálculo de reducidas</t>
  </si>
  <si>
    <t>Solución primera</t>
  </si>
  <si>
    <t>X=</t>
  </si>
  <si>
    <t>Y=</t>
  </si>
  <si>
    <t>Z=</t>
  </si>
  <si>
    <t>Tienes una tabla de soluciones en la siguiente hoja</t>
  </si>
  <si>
    <t>Solución general</t>
  </si>
  <si>
    <t>s</t>
  </si>
  <si>
    <t>Comprobación</t>
  </si>
  <si>
    <t>*</t>
  </si>
  <si>
    <t>+</t>
  </si>
  <si>
    <t xml:space="preserve">  =</t>
  </si>
  <si>
    <t>Tabla de soluciones</t>
  </si>
  <si>
    <t>Ecuación</t>
  </si>
  <si>
    <t>Esta tabla sólo es válida</t>
  </si>
  <si>
    <t>si existen soluciones</t>
  </si>
  <si>
    <t>T</t>
  </si>
  <si>
    <t>S</t>
  </si>
  <si>
    <t xml:space="preserve">Elige tú el valor </t>
  </si>
  <si>
    <t>T inicial</t>
  </si>
  <si>
    <t>X</t>
  </si>
  <si>
    <t>de T y de S</t>
  </si>
  <si>
    <t>Y</t>
  </si>
  <si>
    <t>S inicial</t>
  </si>
  <si>
    <t>Z</t>
  </si>
  <si>
    <t>T=</t>
  </si>
  <si>
    <t>S=</t>
  </si>
  <si>
    <t>Soluciones</t>
  </si>
  <si>
    <t>AX</t>
  </si>
  <si>
    <t>BY</t>
  </si>
  <si>
    <t>CZ</t>
  </si>
  <si>
    <t>SUMA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</si>
</sst>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2"/>
    </font>
    <font>
      <b/>
      <i/>
      <sz val="14"/>
      <name val="Arial"/>
      <family val="2"/>
    </font>
    <font>
      <b/>
      <sz val="12"/>
      <color indexed="25"/>
      <name val="Arial"/>
      <family val="2"/>
    </font>
    <font>
      <b/>
      <sz val="12"/>
      <name val="Arial"/>
      <family val="2"/>
    </font>
    <font>
      <b/>
      <sz val="12"/>
      <color indexed="16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b/>
      <sz val="12"/>
      <color indexed="18"/>
      <name val="Arial"/>
      <family val="2"/>
    </font>
    <font>
      <b/>
      <sz val="11"/>
      <name val="Arial"/>
      <family val="2"/>
    </font>
    <font>
      <b/>
      <sz val="10"/>
      <color indexed="18"/>
      <name val="Arial"/>
      <family val="2"/>
    </font>
    <font>
      <b/>
      <sz val="12"/>
      <color indexed="60"/>
      <name val="Arial"/>
      <family val="2"/>
    </font>
    <font>
      <sz val="10"/>
      <color indexed="60"/>
      <name val="Arial"/>
      <family val="2"/>
    </font>
    <font>
      <b/>
      <sz val="14"/>
      <name val="Arial"/>
      <family val="2"/>
    </font>
    <font>
      <b/>
      <sz val="13"/>
      <color indexed="63"/>
      <name val="Arial"/>
      <family val="2"/>
    </font>
    <font>
      <b/>
      <sz val="10"/>
      <name val="Arial"/>
      <family val="2"/>
    </font>
    <font>
      <b/>
      <sz val="10"/>
      <color indexed="59"/>
      <name val="Arial"/>
      <family val="2"/>
    </font>
    <font>
      <b/>
      <sz val="10"/>
      <color indexed="56"/>
      <name val="Arial"/>
      <family val="2"/>
    </font>
    <font>
      <b/>
      <sz val="10"/>
      <color indexed="16"/>
      <name val="Arial"/>
      <family val="2"/>
    </font>
    <font>
      <sz val="8"/>
      <name val="Arial"/>
      <family val="2"/>
    </font>
    <font>
      <sz val="10"/>
      <color indexed="43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2" xfId="0" applyNumberFormat="1" applyFont="1" applyBorder="1" applyAlignment="1" applyProtection="1">
      <alignment horizontal="center"/>
      <protection/>
    </xf>
    <xf numFmtId="0" fontId="5" fillId="4" borderId="3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indent="1"/>
    </xf>
    <xf numFmtId="0" fontId="14" fillId="5" borderId="4" xfId="0" applyFont="1" applyFill="1" applyBorder="1" applyAlignment="1">
      <alignment/>
    </xf>
    <xf numFmtId="0" fontId="14" fillId="5" borderId="5" xfId="0" applyFont="1" applyFill="1" applyBorder="1" applyAlignment="1">
      <alignment/>
    </xf>
    <xf numFmtId="0" fontId="0" fillId="5" borderId="6" xfId="0" applyFill="1" applyBorder="1" applyAlignment="1">
      <alignment/>
    </xf>
    <xf numFmtId="0" fontId="14" fillId="5" borderId="7" xfId="0" applyFont="1" applyFill="1" applyBorder="1" applyAlignment="1">
      <alignment/>
    </xf>
    <xf numFmtId="0" fontId="14" fillId="5" borderId="8" xfId="0" applyFont="1" applyFill="1" applyBorder="1" applyAlignment="1">
      <alignment/>
    </xf>
    <xf numFmtId="0" fontId="0" fillId="5" borderId="9" xfId="0" applyFill="1" applyBorder="1" applyAlignment="1">
      <alignment/>
    </xf>
    <xf numFmtId="0" fontId="0" fillId="6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14" fillId="3" borderId="0" xfId="0" applyFont="1" applyFill="1" applyAlignment="1">
      <alignment/>
    </xf>
    <xf numFmtId="0" fontId="15" fillId="7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6" borderId="0" xfId="0" applyFill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0" fillId="7" borderId="0" xfId="0" applyFont="1" applyFill="1" applyAlignment="1">
      <alignment horizontal="center"/>
    </xf>
    <xf numFmtId="0" fontId="0" fillId="10" borderId="0" xfId="0" applyFill="1" applyAlignment="1">
      <alignment/>
    </xf>
    <xf numFmtId="0" fontId="19" fillId="6" borderId="0" xfId="0" applyFont="1" applyFill="1" applyAlignment="1">
      <alignment/>
    </xf>
    <xf numFmtId="0" fontId="1" fillId="11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5" borderId="0" xfId="0" applyFont="1" applyFill="1" applyAlignment="1">
      <alignment wrapText="1"/>
    </xf>
    <xf numFmtId="0" fontId="12" fillId="6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E6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44794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4A4A"/>
      <rgbColor rgb="00339966"/>
      <rgbColor rgb="00003300"/>
      <rgbColor rgb="004C1900"/>
      <rgbColor rgb="00663300"/>
      <rgbColor rgb="00993366"/>
      <rgbColor rgb="00333399"/>
      <rgbColor rgb="00355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2:O29"/>
  <sheetViews>
    <sheetView tabSelected="1" zoomScale="150" zoomScaleNormal="150" workbookViewId="0" topLeftCell="A1">
      <selection activeCell="J7" sqref="J7"/>
    </sheetView>
  </sheetViews>
  <sheetFormatPr defaultColWidth="11.421875" defaultRowHeight="12.75"/>
  <cols>
    <col min="1" max="1" width="10.28125" style="0" customWidth="1"/>
    <col min="2" max="16384" width="11.7109375" style="0" customWidth="1"/>
  </cols>
  <sheetData>
    <row r="2" spans="3:9" ht="12.75">
      <c r="C2" s="38" t="s">
        <v>0</v>
      </c>
      <c r="D2" s="38"/>
      <c r="E2" s="38"/>
      <c r="F2" s="38"/>
      <c r="G2" s="38"/>
      <c r="H2" s="38"/>
      <c r="I2" s="38"/>
    </row>
    <row r="3" spans="3:9" ht="12.75">
      <c r="C3" s="38"/>
      <c r="D3" s="38"/>
      <c r="E3" s="38"/>
      <c r="F3" s="38"/>
      <c r="G3" s="38"/>
      <c r="H3" s="38"/>
      <c r="I3" s="38"/>
    </row>
    <row r="5" ht="15.75">
      <c r="B5" s="1" t="s">
        <v>1</v>
      </c>
    </row>
    <row r="6" spans="9:10" ht="15.75">
      <c r="I6" s="2" t="s">
        <v>2</v>
      </c>
      <c r="J6" s="3">
        <f>_XLL.M.C.D(_XLL.M.C.D(ABS(F7),ABS(F8)),ABS(F9))</f>
        <v>4</v>
      </c>
    </row>
    <row r="7" spans="4:10" ht="15.75">
      <c r="D7" t="s">
        <v>3</v>
      </c>
      <c r="E7" s="2" t="s">
        <v>4</v>
      </c>
      <c r="F7" s="3">
        <v>8</v>
      </c>
      <c r="H7" t="s">
        <v>5</v>
      </c>
      <c r="I7" s="2" t="s">
        <v>6</v>
      </c>
      <c r="J7" s="3">
        <f>F7/J6</f>
        <v>2</v>
      </c>
    </row>
    <row r="8" spans="5:10" ht="15.75">
      <c r="E8" s="2" t="s">
        <v>7</v>
      </c>
      <c r="F8" s="3">
        <v>4</v>
      </c>
      <c r="I8" s="2" t="s">
        <v>8</v>
      </c>
      <c r="J8" s="3">
        <f>F8/J6</f>
        <v>1</v>
      </c>
    </row>
    <row r="9" spans="5:10" ht="15.75">
      <c r="E9" s="2" t="s">
        <v>9</v>
      </c>
      <c r="F9" s="3">
        <v>8</v>
      </c>
      <c r="I9" s="2" t="s">
        <v>10</v>
      </c>
      <c r="J9" s="3">
        <f>F9/J6</f>
        <v>2</v>
      </c>
    </row>
    <row r="10" spans="5:10" ht="15.75">
      <c r="E10" s="2" t="s">
        <v>11</v>
      </c>
      <c r="F10" s="3">
        <v>44</v>
      </c>
      <c r="I10" s="2" t="s">
        <v>10</v>
      </c>
      <c r="J10" s="3">
        <f>F10/J6</f>
        <v>11</v>
      </c>
    </row>
    <row r="11" spans="9:10" ht="15.75">
      <c r="I11" s="39" t="str">
        <f>IF(J10&lt;&gt;INT(J10),"No tiene solución","Hay soluciones")</f>
        <v>Hay soluciones</v>
      </c>
      <c r="J11" s="39"/>
    </row>
    <row r="12" ht="15.75">
      <c r="B12" s="1" t="s">
        <v>12</v>
      </c>
    </row>
    <row r="14" spans="2:11" ht="15.75">
      <c r="B14" s="5"/>
      <c r="C14" s="6">
        <f aca="true" t="shared" si="0" ref="C14:K14">IF(B15*C15&lt;&gt;0,INT(B15/C15),0)</f>
        <v>2</v>
      </c>
      <c r="D14" s="6">
        <f t="shared" si="0"/>
        <v>0</v>
      </c>
      <c r="E14" s="6">
        <f t="shared" si="0"/>
        <v>0</v>
      </c>
      <c r="F14" s="6">
        <f t="shared" si="0"/>
        <v>0</v>
      </c>
      <c r="G14" s="6">
        <f t="shared" si="0"/>
        <v>0</v>
      </c>
      <c r="H14" s="6">
        <f t="shared" si="0"/>
        <v>0</v>
      </c>
      <c r="I14" s="6">
        <f t="shared" si="0"/>
        <v>0</v>
      </c>
      <c r="J14" s="6">
        <f t="shared" si="0"/>
        <v>0</v>
      </c>
      <c r="K14" s="6">
        <f t="shared" si="0"/>
        <v>0</v>
      </c>
    </row>
    <row r="15" spans="2:11" ht="15.75">
      <c r="B15" s="7">
        <f>ABS(F7)</f>
        <v>8</v>
      </c>
      <c r="C15" s="7">
        <f>ABS(F8)</f>
        <v>4</v>
      </c>
      <c r="D15" s="7">
        <f aca="true" t="shared" si="1" ref="D15:K15">IF(B16&lt;&gt;0,B16,0)</f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</row>
    <row r="16" spans="2:11" ht="15.75">
      <c r="B16" s="6">
        <f aca="true" t="shared" si="2" ref="B16:K16">IF(B15*C15&lt;&gt;0,MOD(B15,C15),0)</f>
        <v>0</v>
      </c>
      <c r="C16" s="6">
        <f t="shared" si="2"/>
        <v>0</v>
      </c>
      <c r="D16" s="6">
        <f t="shared" si="2"/>
        <v>0</v>
      </c>
      <c r="E16" s="6">
        <f t="shared" si="2"/>
        <v>0</v>
      </c>
      <c r="F16" s="6">
        <f t="shared" si="2"/>
        <v>0</v>
      </c>
      <c r="G16" s="6">
        <f t="shared" si="2"/>
        <v>0</v>
      </c>
      <c r="H16" s="6">
        <f t="shared" si="2"/>
        <v>0</v>
      </c>
      <c r="I16" s="6">
        <f t="shared" si="2"/>
        <v>0</v>
      </c>
      <c r="J16" s="6">
        <f t="shared" si="2"/>
        <v>0</v>
      </c>
      <c r="K16" s="6">
        <f t="shared" si="2"/>
        <v>0</v>
      </c>
    </row>
    <row r="18" ht="15.75">
      <c r="B18" s="1" t="s">
        <v>13</v>
      </c>
    </row>
    <row r="20" spans="3:11" ht="15.75">
      <c r="C20" s="6">
        <f aca="true" t="shared" si="3" ref="C20:K20">C14</f>
        <v>2</v>
      </c>
      <c r="D20" s="6">
        <f t="shared" si="3"/>
        <v>0</v>
      </c>
      <c r="E20" s="6">
        <f t="shared" si="3"/>
        <v>0</v>
      </c>
      <c r="F20" s="6">
        <f t="shared" si="3"/>
        <v>0</v>
      </c>
      <c r="G20" s="6">
        <f t="shared" si="3"/>
        <v>0</v>
      </c>
      <c r="H20" s="6">
        <f t="shared" si="3"/>
        <v>0</v>
      </c>
      <c r="I20" s="6">
        <f t="shared" si="3"/>
        <v>0</v>
      </c>
      <c r="J20" s="6">
        <f t="shared" si="3"/>
        <v>0</v>
      </c>
      <c r="K20" s="6">
        <f t="shared" si="3"/>
        <v>0</v>
      </c>
    </row>
    <row r="21" spans="1:11" ht="15.75">
      <c r="A21" s="7">
        <v>0</v>
      </c>
      <c r="B21" s="7">
        <v>1</v>
      </c>
      <c r="C21" s="7">
        <f aca="true" t="shared" si="4" ref="C21:K21">IF(C14&lt;&gt;0,C20*B21+A21,0)</f>
        <v>2</v>
      </c>
      <c r="D21" s="7">
        <f t="shared" si="4"/>
        <v>0</v>
      </c>
      <c r="E21" s="7">
        <f t="shared" si="4"/>
        <v>0</v>
      </c>
      <c r="F21" s="7">
        <f t="shared" si="4"/>
        <v>0</v>
      </c>
      <c r="G21" s="7">
        <f t="shared" si="4"/>
        <v>0</v>
      </c>
      <c r="H21" s="7">
        <f t="shared" si="4"/>
        <v>0</v>
      </c>
      <c r="I21" s="7">
        <f t="shared" si="4"/>
        <v>0</v>
      </c>
      <c r="J21" s="7">
        <f t="shared" si="4"/>
        <v>0</v>
      </c>
      <c r="K21" s="7">
        <f t="shared" si="4"/>
        <v>0</v>
      </c>
    </row>
    <row r="22" spans="2:12" ht="15.75">
      <c r="B22" s="7">
        <v>0</v>
      </c>
      <c r="C22" s="7">
        <v>1</v>
      </c>
      <c r="D22" s="7">
        <f aca="true" t="shared" si="5" ref="D22:K22">IF(D20&lt;&gt;0,D20*C22+B22,0)</f>
        <v>0</v>
      </c>
      <c r="E22" s="7">
        <f t="shared" si="5"/>
        <v>0</v>
      </c>
      <c r="F22" s="7">
        <f t="shared" si="5"/>
        <v>0</v>
      </c>
      <c r="G22" s="7">
        <f t="shared" si="5"/>
        <v>0</v>
      </c>
      <c r="H22" s="7">
        <f t="shared" si="5"/>
        <v>0</v>
      </c>
      <c r="I22" s="7">
        <f t="shared" si="5"/>
        <v>0</v>
      </c>
      <c r="J22" s="7">
        <f t="shared" si="5"/>
        <v>0</v>
      </c>
      <c r="K22" s="7">
        <f t="shared" si="5"/>
        <v>0</v>
      </c>
      <c r="L22" s="7">
        <v>0</v>
      </c>
    </row>
    <row r="23" spans="1:11" ht="12.75">
      <c r="A23" s="8">
        <f>MAX(C23:K23)</f>
        <v>0</v>
      </c>
      <c r="C23" s="8">
        <f aca="true" t="shared" si="6" ref="C23:K23">IF(D22=0,0,C21)</f>
        <v>0</v>
      </c>
      <c r="D23" s="8">
        <f t="shared" si="6"/>
        <v>0</v>
      </c>
      <c r="E23" s="8">
        <f t="shared" si="6"/>
        <v>0</v>
      </c>
      <c r="F23" s="8">
        <f t="shared" si="6"/>
        <v>0</v>
      </c>
      <c r="G23" s="8">
        <f t="shared" si="6"/>
        <v>0</v>
      </c>
      <c r="H23" s="8">
        <f t="shared" si="6"/>
        <v>0</v>
      </c>
      <c r="I23" s="8">
        <f t="shared" si="6"/>
        <v>0</v>
      </c>
      <c r="J23" s="8">
        <f t="shared" si="6"/>
        <v>0</v>
      </c>
      <c r="K23" s="8">
        <f t="shared" si="6"/>
        <v>0</v>
      </c>
    </row>
    <row r="24" ht="12.75">
      <c r="A24" s="8">
        <f>HLOOKUP(A23,C21:K22,2,0)</f>
        <v>0</v>
      </c>
    </row>
    <row r="25" spans="1:14" ht="15.75">
      <c r="A25" s="8">
        <f>A24*F7-A23*F8</f>
        <v>0</v>
      </c>
      <c r="C25" s="9" t="s">
        <v>14</v>
      </c>
      <c r="D25" s="9"/>
      <c r="E25" s="10" t="s">
        <v>15</v>
      </c>
      <c r="F25" s="11">
        <f>IF(J9&lt;&gt;INT(J9),"No hay solución",IF(A26&lt;&gt;0,IF(A25&gt;0,A24*J10,-A24*J10),0))</f>
        <v>0</v>
      </c>
      <c r="G25" s="10" t="s">
        <v>16</v>
      </c>
      <c r="H25" s="11">
        <f>IF(J10&lt;&gt;INT(J10),"No hay solución",IF(A26&lt;&gt;0,IF(A25&gt;0,-A23*J10,A23*J10),J10/J8))</f>
        <v>11</v>
      </c>
      <c r="I25" s="10" t="s">
        <v>17</v>
      </c>
      <c r="J25" s="11">
        <v>0</v>
      </c>
      <c r="M25" s="40" t="s">
        <v>18</v>
      </c>
      <c r="N25" s="40"/>
    </row>
    <row r="26" ht="12.75">
      <c r="A26" s="8">
        <f>MOD(F7,F8)</f>
        <v>0</v>
      </c>
    </row>
    <row r="27" spans="3:10" ht="15.75">
      <c r="C27" s="9" t="s">
        <v>19</v>
      </c>
      <c r="D27" s="9"/>
      <c r="E27" s="10" t="s">
        <v>15</v>
      </c>
      <c r="F27" s="12" t="str">
        <f>IF(J9&lt;&gt;INT(J9),"No hay solución",F25&amp;"-"&amp;J8&amp;"t+"&amp;A24&amp;"*"&amp;J9&amp;"s")</f>
        <v>0-1t+0*2s</v>
      </c>
      <c r="G27" s="10" t="s">
        <v>16</v>
      </c>
      <c r="H27" s="12" t="str">
        <f>IF(J10&lt;&gt;INT(J10),"No hay solución",H25&amp;"+"&amp;J7&amp;"t-"&amp;A23&amp;"*"&amp;J9&amp;"s")</f>
        <v>11+2t-0*2s</v>
      </c>
      <c r="I27" s="10" t="s">
        <v>17</v>
      </c>
      <c r="J27" s="12" t="s">
        <v>20</v>
      </c>
    </row>
    <row r="29" spans="1:15" ht="15.75">
      <c r="A29" s="13" t="s">
        <v>21</v>
      </c>
      <c r="B29" s="14"/>
      <c r="C29" s="15">
        <f>F7</f>
        <v>8</v>
      </c>
      <c r="D29" s="15" t="s">
        <v>22</v>
      </c>
      <c r="E29" s="15">
        <f>F25</f>
        <v>0</v>
      </c>
      <c r="F29" s="15" t="s">
        <v>23</v>
      </c>
      <c r="G29" s="15">
        <f>F8</f>
        <v>4</v>
      </c>
      <c r="H29" s="15" t="s">
        <v>22</v>
      </c>
      <c r="I29" s="15">
        <f>H25</f>
        <v>11</v>
      </c>
      <c r="J29" s="15" t="s">
        <v>23</v>
      </c>
      <c r="K29" s="15">
        <f>F9</f>
        <v>8</v>
      </c>
      <c r="L29" s="15" t="s">
        <v>22</v>
      </c>
      <c r="M29" s="15">
        <f>L25</f>
        <v>0</v>
      </c>
      <c r="N29" s="15" t="s">
        <v>24</v>
      </c>
      <c r="O29" s="4">
        <f>F7*F25+F8*H25</f>
        <v>44</v>
      </c>
    </row>
  </sheetData>
  <mergeCells count="3">
    <mergeCell ref="C2:I3"/>
    <mergeCell ref="I11:J11"/>
    <mergeCell ref="M25:N25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2:P36"/>
  <sheetViews>
    <sheetView zoomScale="150" zoomScaleNormal="150" workbookViewId="0" topLeftCell="A1">
      <selection activeCell="A11" sqref="A11"/>
    </sheetView>
  </sheetViews>
  <sheetFormatPr defaultColWidth="11.421875" defaultRowHeight="12.75"/>
  <cols>
    <col min="1" max="1" width="8.28125" style="0" customWidth="1"/>
    <col min="2" max="13" width="7.28125" style="0" customWidth="1"/>
    <col min="14" max="22" width="8.28125" style="0" customWidth="1"/>
    <col min="23" max="16384" width="11.7109375" style="0" customWidth="1"/>
  </cols>
  <sheetData>
    <row r="2" spans="1:14" ht="16.5">
      <c r="A2" s="41" t="s">
        <v>25</v>
      </c>
      <c r="B2" s="41"/>
      <c r="C2" s="41"/>
      <c r="D2" s="41"/>
      <c r="F2" s="16" t="s">
        <v>26</v>
      </c>
      <c r="H2" s="17" t="str">
        <f>Resolución!F7&amp;"X + "&amp;Resolución!F8&amp;"Y + "&amp;Resolución!F9&amp;"Z = "&amp;Resolución!F10</f>
        <v>8X + 4Y + 8Z = 44</v>
      </c>
      <c r="L2" s="18" t="s">
        <v>27</v>
      </c>
      <c r="M2" s="19"/>
      <c r="N2" s="20"/>
    </row>
    <row r="3" spans="1:14" ht="12.75">
      <c r="A3" s="41"/>
      <c r="B3" s="41"/>
      <c r="C3" s="41"/>
      <c r="D3" s="41"/>
      <c r="L3" s="21" t="s">
        <v>28</v>
      </c>
      <c r="M3" s="22"/>
      <c r="N3" s="23"/>
    </row>
    <row r="6" spans="2:16" ht="12.75">
      <c r="B6" s="24" t="s">
        <v>29</v>
      </c>
      <c r="C6" s="25" t="s">
        <v>30</v>
      </c>
      <c r="D6" s="26">
        <f>A10</f>
        <v>-1</v>
      </c>
      <c r="E6" s="26">
        <f aca="true" t="shared" si="0" ref="E6:M6">D6+1</f>
        <v>0</v>
      </c>
      <c r="F6" s="26">
        <f t="shared" si="0"/>
        <v>1</v>
      </c>
      <c r="G6" s="26">
        <f t="shared" si="0"/>
        <v>2</v>
      </c>
      <c r="H6" s="26">
        <f t="shared" si="0"/>
        <v>3</v>
      </c>
      <c r="I6" s="26">
        <f t="shared" si="0"/>
        <v>4</v>
      </c>
      <c r="J6" s="26">
        <f t="shared" si="0"/>
        <v>5</v>
      </c>
      <c r="K6" s="26">
        <f t="shared" si="0"/>
        <v>6</v>
      </c>
      <c r="L6" s="26">
        <f t="shared" si="0"/>
        <v>7</v>
      </c>
      <c r="M6" s="26">
        <f t="shared" si="0"/>
        <v>8</v>
      </c>
      <c r="O6" s="27" t="s">
        <v>31</v>
      </c>
      <c r="P6" s="27"/>
    </row>
    <row r="7" spans="1:16" ht="12.75">
      <c r="A7" s="28" t="s">
        <v>32</v>
      </c>
      <c r="B7" s="24">
        <f>$A$8</f>
        <v>-3</v>
      </c>
      <c r="C7" s="29" t="s">
        <v>33</v>
      </c>
      <c r="D7" s="30">
        <f>Resolución!$F$25-Resolución!$J$8*$B7+Resolución!$A$24*Resolución!$J$9*D$6</f>
        <v>3</v>
      </c>
      <c r="E7" s="31">
        <f>Resolución!$F$25-Resolución!$J$8*$B7+Resolución!$A$24*Resolución!$J$9*E$6</f>
        <v>3</v>
      </c>
      <c r="F7" s="30">
        <f>Resolución!$F$25-Resolución!$J$8*$B7+Resolución!$A$24*Resolución!$J$9*F$6</f>
        <v>3</v>
      </c>
      <c r="G7" s="31">
        <f>Resolución!$F$25-Resolución!$J$8*$B7+Resolución!$A$24*Resolución!$J$9*G$6</f>
        <v>3</v>
      </c>
      <c r="H7" s="30">
        <f>Resolución!$F$25-Resolución!$J$8*$B7+Resolución!$A$24*Resolución!$J$9*H$6</f>
        <v>3</v>
      </c>
      <c r="I7" s="31">
        <f>Resolución!$F$25-Resolución!$J$8*$B7+Resolución!$A$24*Resolución!$J$9*I$6</f>
        <v>3</v>
      </c>
      <c r="J7" s="30">
        <f>Resolución!$F$25-Resolución!$J$8*$B7+Resolución!$A$24*Resolución!$J$9*J$6</f>
        <v>3</v>
      </c>
      <c r="K7" s="31">
        <f>Resolución!$F$25-Resolución!$J$8*$B7+Resolución!$A$24*Resolución!$J$9*K$6</f>
        <v>3</v>
      </c>
      <c r="L7" s="30">
        <f>Resolución!$F$25-Resolución!$J$8*$B7+Resolución!$A$24*Resolución!$J$9*L$6</f>
        <v>3</v>
      </c>
      <c r="M7" s="31">
        <f>Resolución!$F$25-Resolución!$J$8*$B7+Resolución!$A$24*Resolución!$J$9*M$6</f>
        <v>3</v>
      </c>
      <c r="O7" s="27" t="s">
        <v>34</v>
      </c>
      <c r="P7" s="27"/>
    </row>
    <row r="8" spans="1:13" ht="12.75">
      <c r="A8" s="28">
        <f>B8-50</f>
        <v>-3</v>
      </c>
      <c r="B8" s="37">
        <v>47</v>
      </c>
      <c r="C8" s="29" t="s">
        <v>35</v>
      </c>
      <c r="D8" s="30">
        <f>Resolución!$H$25+Resolución!$J$7*$B7-Resolución!$A$23*Resolución!$J$9*D$6</f>
        <v>5</v>
      </c>
      <c r="E8" s="31">
        <f>Resolución!$H$25+Resolución!$J$7*$B7-Resolución!$A$23*Resolución!$J$9*E$6</f>
        <v>5</v>
      </c>
      <c r="F8" s="30">
        <f>Resolución!$H$25+Resolución!$J$7*$B7-Resolución!$A$23*Resolución!$J$9*F$6</f>
        <v>5</v>
      </c>
      <c r="G8" s="31">
        <f>Resolución!$H$25+Resolución!$J$7*$B7-Resolución!$A$23*Resolución!$J$9*G$6</f>
        <v>5</v>
      </c>
      <c r="H8" s="30">
        <f>Resolución!$H$25+Resolución!$J$7*$B7-Resolución!$A$23*Resolución!$J$9*H$6</f>
        <v>5</v>
      </c>
      <c r="I8" s="31">
        <f>Resolución!$H$25+Resolución!$J$7*$B7-Resolución!$A$23*Resolución!$J$9*I$6</f>
        <v>5</v>
      </c>
      <c r="J8" s="30">
        <f>Resolución!$H$25+Resolución!$J$7*$B7-Resolución!$A$23*Resolución!$J$9*J$6</f>
        <v>5</v>
      </c>
      <c r="K8" s="31">
        <f>Resolución!$H$25+Resolución!$J$7*$B7-Resolución!$A$23*Resolución!$J$9*K$6</f>
        <v>5</v>
      </c>
      <c r="L8" s="30">
        <f>Resolución!$H$25+Resolución!$J$7*$B7-Resolución!$A$23*Resolución!$J$9*L$6</f>
        <v>5</v>
      </c>
      <c r="M8" s="31">
        <f>Resolución!$H$25+Resolución!$J$7*$B7-Resolución!$A$23*Resolución!$J$9*M$6</f>
        <v>5</v>
      </c>
    </row>
    <row r="9" spans="1:16" ht="12.75">
      <c r="A9" s="28" t="s">
        <v>36</v>
      </c>
      <c r="B9" s="32"/>
      <c r="C9" s="29" t="s">
        <v>37</v>
      </c>
      <c r="D9" s="30">
        <f aca="true" t="shared" si="1" ref="D9:M9">D$6</f>
        <v>-1</v>
      </c>
      <c r="E9" s="31">
        <f t="shared" si="1"/>
        <v>0</v>
      </c>
      <c r="F9" s="30">
        <f t="shared" si="1"/>
        <v>1</v>
      </c>
      <c r="G9" s="31">
        <f t="shared" si="1"/>
        <v>2</v>
      </c>
      <c r="H9" s="30">
        <f t="shared" si="1"/>
        <v>3</v>
      </c>
      <c r="I9" s="31">
        <f t="shared" si="1"/>
        <v>4</v>
      </c>
      <c r="J9" s="30">
        <f t="shared" si="1"/>
        <v>5</v>
      </c>
      <c r="K9" s="31">
        <f t="shared" si="1"/>
        <v>6</v>
      </c>
      <c r="L9" s="30">
        <f t="shared" si="1"/>
        <v>7</v>
      </c>
      <c r="M9" s="31">
        <f t="shared" si="1"/>
        <v>8</v>
      </c>
      <c r="O9" s="33" t="s">
        <v>38</v>
      </c>
      <c r="P9" s="34">
        <v>3</v>
      </c>
    </row>
    <row r="10" spans="1:16" ht="12.75">
      <c r="A10" s="28">
        <f>B11-50</f>
        <v>-1</v>
      </c>
      <c r="B10" s="24">
        <v>10</v>
      </c>
      <c r="C10" s="35" t="s">
        <v>33</v>
      </c>
      <c r="D10" s="31">
        <f>Resolución!$F$25-Resolución!$J$8*$B10+Resolución!$A$24*Resolución!$J$9*D$6</f>
        <v>-10</v>
      </c>
      <c r="E10" s="30">
        <f>Resolución!$F$25-Resolución!$J$8*$B10+Resolución!$A$24*Resolución!$J$9*E$6</f>
        <v>-10</v>
      </c>
      <c r="F10" s="31">
        <f>Resolución!$F$25-Resolución!$J$8*$B10+Resolución!$A$24*Resolución!$J$9*F$6</f>
        <v>-10</v>
      </c>
      <c r="G10" s="30">
        <f>Resolución!$F$25-Resolución!$J$8*$B10+Resolución!$A$24*Resolución!$J$9*G$6</f>
        <v>-10</v>
      </c>
      <c r="H10" s="31">
        <f>Resolución!$F$25-Resolución!$J$8*$B10+Resolución!$A$24*Resolución!$J$9*H$6</f>
        <v>-10</v>
      </c>
      <c r="I10" s="30">
        <f>Resolución!$F$25-Resolución!$J$8*$B10+Resolución!$A$24*Resolución!$J$9*I$6</f>
        <v>-10</v>
      </c>
      <c r="J10" s="31">
        <f>Resolución!$F$25-Resolución!$J$8*$B10+Resolución!$A$24*Resolución!$J$9*J$6</f>
        <v>-10</v>
      </c>
      <c r="K10" s="30">
        <f>Resolución!$F$25-Resolución!$J$8*$B10+Resolución!$A$24*Resolución!$J$9*K$6</f>
        <v>-10</v>
      </c>
      <c r="L10" s="31">
        <f>Resolución!$F$25-Resolución!$J$8*$B10+Resolución!$A$24*Resolución!$J$9*L$6</f>
        <v>-10</v>
      </c>
      <c r="M10" s="30">
        <f>Resolución!$F$25-Resolución!$J$8*$B10+Resolución!$A$24*Resolución!$J$9*M$6</f>
        <v>-10</v>
      </c>
      <c r="O10" s="33" t="s">
        <v>39</v>
      </c>
      <c r="P10" s="34">
        <v>-2</v>
      </c>
    </row>
    <row r="11" spans="2:13" ht="12.75">
      <c r="B11" s="37">
        <v>49</v>
      </c>
      <c r="C11" s="35" t="s">
        <v>35</v>
      </c>
      <c r="D11" s="31">
        <f>Resolución!$H$25+Resolución!$J$7*$B10-Resolución!$A$23*Resolución!$J$9*D$6</f>
        <v>31</v>
      </c>
      <c r="E11" s="30">
        <f>Resolución!$H$25+Resolución!$J$7*$B10-Resolución!$A$23*Resolución!$J$9*E$6</f>
        <v>31</v>
      </c>
      <c r="F11" s="31">
        <f>Resolución!$H$25+Resolución!$J$7*$B10-Resolución!$A$23*Resolución!$J$9*F$6</f>
        <v>31</v>
      </c>
      <c r="G11" s="30">
        <f>Resolución!$H$25+Resolución!$J$7*$B10-Resolución!$A$23*Resolución!$J$9*G$6</f>
        <v>31</v>
      </c>
      <c r="H11" s="31">
        <f>Resolución!$H$25+Resolución!$J$7*$B10-Resolución!$A$23*Resolución!$J$9*H$6</f>
        <v>31</v>
      </c>
      <c r="I11" s="30">
        <f>Resolución!$H$25+Resolución!$J$7*$B10-Resolución!$A$23*Resolución!$J$9*I$6</f>
        <v>31</v>
      </c>
      <c r="J11" s="31">
        <f>Resolución!$H$25+Resolución!$J$7*$B10-Resolución!$A$23*Resolución!$J$9*J$6</f>
        <v>31</v>
      </c>
      <c r="K11" s="30">
        <f>Resolución!$H$25+Resolución!$J$7*$B10-Resolución!$A$23*Resolución!$J$9*K$6</f>
        <v>31</v>
      </c>
      <c r="L11" s="31">
        <f>Resolución!$H$25+Resolución!$J$7*$B10-Resolución!$A$23*Resolución!$J$9*L$6</f>
        <v>31</v>
      </c>
      <c r="M11" s="30">
        <f>Resolución!$H$25+Resolución!$J$7*$B10-Resolución!$A$23*Resolución!$J$9*M$6</f>
        <v>31</v>
      </c>
    </row>
    <row r="12" spans="2:16" ht="12.75">
      <c r="B12" s="32"/>
      <c r="C12" s="35" t="s">
        <v>37</v>
      </c>
      <c r="D12" s="30">
        <f aca="true" t="shared" si="2" ref="D12:M12">D$6</f>
        <v>-1</v>
      </c>
      <c r="E12" s="30">
        <f t="shared" si="2"/>
        <v>0</v>
      </c>
      <c r="F12" s="30">
        <f t="shared" si="2"/>
        <v>1</v>
      </c>
      <c r="G12" s="30">
        <f t="shared" si="2"/>
        <v>2</v>
      </c>
      <c r="H12" s="30">
        <f t="shared" si="2"/>
        <v>3</v>
      </c>
      <c r="I12" s="30">
        <f t="shared" si="2"/>
        <v>4</v>
      </c>
      <c r="J12" s="30">
        <f t="shared" si="2"/>
        <v>5</v>
      </c>
      <c r="K12" s="30">
        <f t="shared" si="2"/>
        <v>6</v>
      </c>
      <c r="L12" s="30">
        <f t="shared" si="2"/>
        <v>7</v>
      </c>
      <c r="M12" s="30">
        <f t="shared" si="2"/>
        <v>8</v>
      </c>
      <c r="O12" s="27" t="s">
        <v>40</v>
      </c>
      <c r="P12" s="27"/>
    </row>
    <row r="13" spans="2:13" ht="12.75">
      <c r="B13" s="24">
        <f>B10+1</f>
        <v>11</v>
      </c>
      <c r="C13" s="29" t="s">
        <v>33</v>
      </c>
      <c r="D13" s="30">
        <f>Resolución!$F$25-Resolución!$J$8*$B13+Resolución!$A$24*Resolución!$J$9*D$6</f>
        <v>-11</v>
      </c>
      <c r="E13" s="31">
        <f>Resolución!$F$25-Resolución!$J$8*$B13+Resolución!$A$24*Resolución!$J$9*E$6</f>
        <v>-11</v>
      </c>
      <c r="F13" s="30">
        <f>Resolución!$F$25-Resolución!$J$8*$B13+Resolución!$A$24*Resolución!$J$9*F$6</f>
        <v>-11</v>
      </c>
      <c r="G13" s="31">
        <f>Resolución!$F$25-Resolución!$J$8*$B13+Resolución!$A$24*Resolución!$J$9*G$6</f>
        <v>-11</v>
      </c>
      <c r="H13" s="30">
        <f>Resolución!$F$25-Resolución!$J$8*$B13+Resolución!$A$24*Resolución!$J$9*H$6</f>
        <v>-11</v>
      </c>
      <c r="I13" s="31">
        <f>Resolución!$F$25-Resolución!$J$8*$B13+Resolución!$A$24*Resolución!$J$9*I$6</f>
        <v>-11</v>
      </c>
      <c r="J13" s="30">
        <f>Resolución!$F$25-Resolución!$J$8*$B13+Resolución!$A$24*Resolución!$J$9*J$6</f>
        <v>-11</v>
      </c>
      <c r="K13" s="31">
        <f>Resolución!$F$25-Resolución!$J$8*$B13+Resolución!$A$24*Resolución!$J$9*K$6</f>
        <v>-11</v>
      </c>
      <c r="L13" s="30">
        <f>Resolución!$F$25-Resolución!$J$8*$B13+Resolución!$A$24*Resolución!$J$9*L$6</f>
        <v>-11</v>
      </c>
      <c r="M13" s="31">
        <f>Resolución!$F$25-Resolución!$J$8*$B13+Resolución!$A$24*Resolución!$J$9*M$6</f>
        <v>-11</v>
      </c>
    </row>
    <row r="14" spans="2:16" ht="12.75">
      <c r="B14" s="32"/>
      <c r="C14" s="29" t="s">
        <v>35</v>
      </c>
      <c r="D14" s="30">
        <f>Resolución!$H$25+Resolución!$J$7*$B13-Resolución!$A$23*Resolución!$J$9*D$6</f>
        <v>33</v>
      </c>
      <c r="E14" s="31">
        <f>Resolución!$H$25+Resolución!$J$7*$B13-Resolución!$A$23*Resolución!$J$9*E$6</f>
        <v>33</v>
      </c>
      <c r="F14" s="30">
        <f>Resolución!$H$25+Resolución!$J$7*$B13-Resolución!$A$23*Resolución!$J$9*F$6</f>
        <v>33</v>
      </c>
      <c r="G14" s="31">
        <f>Resolución!$H$25+Resolución!$J$7*$B13-Resolución!$A$23*Resolución!$J$9*G$6</f>
        <v>33</v>
      </c>
      <c r="H14" s="30">
        <f>Resolución!$H$25+Resolución!$J$7*$B13-Resolución!$A$23*Resolución!$J$9*H$6</f>
        <v>33</v>
      </c>
      <c r="I14" s="31">
        <f>Resolución!$H$25+Resolución!$J$7*$B13-Resolución!$A$23*Resolución!$J$9*I$6</f>
        <v>33</v>
      </c>
      <c r="J14" s="30">
        <f>Resolución!$H$25+Resolución!$J$7*$B13-Resolución!$A$23*Resolución!$J$9*J$6</f>
        <v>33</v>
      </c>
      <c r="K14" s="31">
        <f>Resolución!$H$25+Resolución!$J$7*$B13-Resolución!$A$23*Resolución!$J$9*K$6</f>
        <v>33</v>
      </c>
      <c r="L14" s="30">
        <f>Resolución!$H$25+Resolución!$J$7*$B13-Resolución!$A$23*Resolución!$J$9*L$6</f>
        <v>33</v>
      </c>
      <c r="M14" s="31">
        <f>Resolución!$H$25+Resolución!$J$7*$B13-Resolución!$A$23*Resolución!$J$9*M$6</f>
        <v>33</v>
      </c>
      <c r="O14" s="33" t="s">
        <v>15</v>
      </c>
      <c r="P14" s="34">
        <f>Resolución!$F$25-Resolución!$J$8*P9+Resolución!A24*Resolución!J9*P10</f>
        <v>-3</v>
      </c>
    </row>
    <row r="15" spans="2:16" ht="12.75">
      <c r="B15" s="32"/>
      <c r="C15" s="29" t="s">
        <v>37</v>
      </c>
      <c r="D15" s="30">
        <f aca="true" t="shared" si="3" ref="D15:M15">D$6</f>
        <v>-1</v>
      </c>
      <c r="E15" s="31">
        <f t="shared" si="3"/>
        <v>0</v>
      </c>
      <c r="F15" s="30">
        <f t="shared" si="3"/>
        <v>1</v>
      </c>
      <c r="G15" s="31">
        <f t="shared" si="3"/>
        <v>2</v>
      </c>
      <c r="H15" s="30">
        <f t="shared" si="3"/>
        <v>3</v>
      </c>
      <c r="I15" s="31">
        <f t="shared" si="3"/>
        <v>4</v>
      </c>
      <c r="J15" s="30">
        <f t="shared" si="3"/>
        <v>5</v>
      </c>
      <c r="K15" s="31">
        <f t="shared" si="3"/>
        <v>6</v>
      </c>
      <c r="L15" s="30">
        <f t="shared" si="3"/>
        <v>7</v>
      </c>
      <c r="M15" s="31">
        <f t="shared" si="3"/>
        <v>8</v>
      </c>
      <c r="O15" s="33" t="s">
        <v>16</v>
      </c>
      <c r="P15" s="34">
        <f>Resolución!$H$25+Resolución!$J$7*P9-Resolución!A23*Resolución!J9*P10</f>
        <v>17</v>
      </c>
    </row>
    <row r="16" spans="2:16" ht="12.75">
      <c r="B16" s="24">
        <f>B13+1</f>
        <v>12</v>
      </c>
      <c r="C16" s="35" t="s">
        <v>33</v>
      </c>
      <c r="D16" s="31">
        <f>Resolución!$F$25-Resolución!$J$8*$B16+Resolución!$A$24*Resolución!$J$9*D$6</f>
        <v>-12</v>
      </c>
      <c r="E16" s="30">
        <f>Resolución!$F$25-Resolución!$J$8*$B16+Resolución!$A$24*Resolución!$J$9*E$6</f>
        <v>-12</v>
      </c>
      <c r="F16" s="31">
        <f>Resolución!$F$25-Resolución!$J$8*$B16+Resolución!$A$24*Resolución!$J$9*F$6</f>
        <v>-12</v>
      </c>
      <c r="G16" s="30">
        <f>Resolución!$F$25-Resolución!$J$8*$B16+Resolución!$A$24*Resolución!$J$9*G$6</f>
        <v>-12</v>
      </c>
      <c r="H16" s="31">
        <f>Resolución!$F$25-Resolución!$J$8*$B16+Resolución!$A$24*Resolución!$J$9*H$6</f>
        <v>-12</v>
      </c>
      <c r="I16" s="30">
        <f>Resolución!$F$25-Resolución!$J$8*$B16+Resolución!$A$24*Resolución!$J$9*I$6</f>
        <v>-12</v>
      </c>
      <c r="J16" s="31">
        <f>Resolución!$F$25-Resolución!$J$8*$B16+Resolución!$A$24*Resolución!$J$9*J$6</f>
        <v>-12</v>
      </c>
      <c r="K16" s="30">
        <f>Resolución!$F$25-Resolución!$J$8*$B16+Resolución!$A$24*Resolución!$J$9*K$6</f>
        <v>-12</v>
      </c>
      <c r="L16" s="31">
        <f>Resolución!$F$25-Resolución!$J$8*$B16+Resolución!$A$24*Resolución!$J$9*L$6</f>
        <v>-12</v>
      </c>
      <c r="M16" s="30">
        <f>Resolución!$F$25-Resolución!$J$8*$B16+Resolución!$A$24*Resolución!$J$9*M$6</f>
        <v>-12</v>
      </c>
      <c r="O16" s="33" t="s">
        <v>17</v>
      </c>
      <c r="P16" s="34">
        <f>P10</f>
        <v>-2</v>
      </c>
    </row>
    <row r="17" spans="2:13" ht="12.75">
      <c r="B17" s="32"/>
      <c r="C17" s="35" t="s">
        <v>35</v>
      </c>
      <c r="D17" s="31">
        <f>Resolución!$H$25+Resolución!$J$7*$B16-Resolución!$A$23*Resolución!$J$9*D$6</f>
        <v>35</v>
      </c>
      <c r="E17" s="30">
        <f>Resolución!$H$25+Resolución!$J$7*$B16-Resolución!$A$23*Resolución!$J$9*E$6</f>
        <v>35</v>
      </c>
      <c r="F17" s="31">
        <f>Resolución!$H$25+Resolución!$J$7*$B16-Resolución!$A$23*Resolución!$J$9*F$6</f>
        <v>35</v>
      </c>
      <c r="G17" s="30">
        <f>Resolución!$H$25+Resolución!$J$7*$B16-Resolución!$A$23*Resolución!$J$9*G$6</f>
        <v>35</v>
      </c>
      <c r="H17" s="31">
        <f>Resolución!$H$25+Resolución!$J$7*$B16-Resolución!$A$23*Resolución!$J$9*H$6</f>
        <v>35</v>
      </c>
      <c r="I17" s="30">
        <f>Resolución!$H$25+Resolución!$J$7*$B16-Resolución!$A$23*Resolución!$J$9*I$6</f>
        <v>35</v>
      </c>
      <c r="J17" s="31">
        <f>Resolución!$H$25+Resolución!$J$7*$B16-Resolución!$A$23*Resolución!$J$9*J$6</f>
        <v>35</v>
      </c>
      <c r="K17" s="30">
        <f>Resolución!$H$25+Resolución!$J$7*$B16-Resolución!$A$23*Resolución!$J$9*K$6</f>
        <v>35</v>
      </c>
      <c r="L17" s="31">
        <f>Resolución!$H$25+Resolución!$J$7*$B16-Resolución!$A$23*Resolución!$J$9*L$6</f>
        <v>35</v>
      </c>
      <c r="M17" s="30">
        <f>Resolución!$H$25+Resolución!$J$7*$B16-Resolución!$A$23*Resolución!$J$9*M$6</f>
        <v>35</v>
      </c>
    </row>
    <row r="18" spans="2:16" ht="12.75">
      <c r="B18" s="32"/>
      <c r="C18" s="35" t="s">
        <v>37</v>
      </c>
      <c r="D18" s="31">
        <f aca="true" t="shared" si="4" ref="D18:M18">D$6</f>
        <v>-1</v>
      </c>
      <c r="E18" s="30">
        <f t="shared" si="4"/>
        <v>0</v>
      </c>
      <c r="F18" s="31">
        <f t="shared" si="4"/>
        <v>1</v>
      </c>
      <c r="G18" s="30">
        <f t="shared" si="4"/>
        <v>2</v>
      </c>
      <c r="H18" s="31">
        <f t="shared" si="4"/>
        <v>3</v>
      </c>
      <c r="I18" s="30">
        <f t="shared" si="4"/>
        <v>4</v>
      </c>
      <c r="J18" s="31">
        <f t="shared" si="4"/>
        <v>5</v>
      </c>
      <c r="K18" s="30">
        <f t="shared" si="4"/>
        <v>6</v>
      </c>
      <c r="L18" s="31">
        <f t="shared" si="4"/>
        <v>7</v>
      </c>
      <c r="M18" s="30">
        <f t="shared" si="4"/>
        <v>8</v>
      </c>
      <c r="O18" s="27" t="s">
        <v>21</v>
      </c>
      <c r="P18" s="27"/>
    </row>
    <row r="19" spans="2:13" ht="12.75">
      <c r="B19" s="24">
        <f>B16+1</f>
        <v>13</v>
      </c>
      <c r="C19" s="29" t="s">
        <v>33</v>
      </c>
      <c r="D19" s="30">
        <f>Resolución!$F$25-Resolución!$J$8*$B19+Resolución!$A$24*Resolución!$J$9*D$6</f>
        <v>-13</v>
      </c>
      <c r="E19" s="31">
        <f>Resolución!$F$25-Resolución!$J$8*$B19+Resolución!$A$24*Resolución!$J$9*E$6</f>
        <v>-13</v>
      </c>
      <c r="F19" s="30">
        <f>Resolución!$F$25-Resolución!$J$8*$B19+Resolución!$A$24*Resolución!$J$9*F$6</f>
        <v>-13</v>
      </c>
      <c r="G19" s="31">
        <f>Resolución!$F$25-Resolución!$J$8*$B19+Resolución!$A$24*Resolución!$J$9*G$6</f>
        <v>-13</v>
      </c>
      <c r="H19" s="30">
        <f>Resolución!$F$25-Resolución!$J$8*$B19+Resolución!$A$24*Resolución!$J$9*H$6</f>
        <v>-13</v>
      </c>
      <c r="I19" s="31">
        <f>Resolución!$F$25-Resolución!$J$8*$B19+Resolución!$A$24*Resolución!$J$9*I$6</f>
        <v>-13</v>
      </c>
      <c r="J19" s="30">
        <f>Resolución!$F$25-Resolución!$J$8*$B19+Resolución!$A$24*Resolución!$J$9*J$6</f>
        <v>-13</v>
      </c>
      <c r="K19" s="31">
        <f>Resolución!$F$25-Resolución!$J$8*$B19+Resolución!$A$24*Resolución!$J$9*K$6</f>
        <v>-13</v>
      </c>
      <c r="L19" s="30">
        <f>Resolución!$F$25-Resolución!$J$8*$B19+Resolución!$A$24*Resolución!$J$9*L$6</f>
        <v>-13</v>
      </c>
      <c r="M19" s="31">
        <f>Resolución!$F$25-Resolución!$J$8*$B19+Resolución!$A$24*Resolución!$J$9*M$6</f>
        <v>-13</v>
      </c>
    </row>
    <row r="20" spans="2:16" ht="12.75">
      <c r="B20" s="32"/>
      <c r="C20" s="29" t="s">
        <v>35</v>
      </c>
      <c r="D20" s="30">
        <f>Resolución!$H$25+Resolución!$J$7*$B19-Resolución!$A$23*Resolución!$J$9*D$6</f>
        <v>37</v>
      </c>
      <c r="E20" s="31">
        <f>Resolución!$H$25+Resolución!$J$7*$B19-Resolución!$A$23*Resolución!$J$9*E$6</f>
        <v>37</v>
      </c>
      <c r="F20" s="30">
        <f>Resolución!$H$25+Resolución!$J$7*$B19-Resolución!$A$23*Resolución!$J$9*F$6</f>
        <v>37</v>
      </c>
      <c r="G20" s="31">
        <f>Resolución!$H$25+Resolución!$J$7*$B19-Resolución!$A$23*Resolución!$J$9*G$6</f>
        <v>37</v>
      </c>
      <c r="H20" s="30">
        <f>Resolución!$H$25+Resolución!$J$7*$B19-Resolución!$A$23*Resolución!$J$9*H$6</f>
        <v>37</v>
      </c>
      <c r="I20" s="31">
        <f>Resolución!$H$25+Resolución!$J$7*$B19-Resolución!$A$23*Resolución!$J$9*I$6</f>
        <v>37</v>
      </c>
      <c r="J20" s="30">
        <f>Resolución!$H$25+Resolución!$J$7*$B19-Resolución!$A$23*Resolución!$J$9*J$6</f>
        <v>37</v>
      </c>
      <c r="K20" s="31">
        <f>Resolución!$H$25+Resolución!$J$7*$B19-Resolución!$A$23*Resolución!$J$9*K$6</f>
        <v>37</v>
      </c>
      <c r="L20" s="30">
        <f>Resolución!$H$25+Resolución!$J$7*$B19-Resolución!$A$23*Resolución!$J$9*L$6</f>
        <v>37</v>
      </c>
      <c r="M20" s="31">
        <f>Resolución!$H$25+Resolución!$J$7*$B19-Resolución!$A$23*Resolución!$J$9*M$6</f>
        <v>37</v>
      </c>
      <c r="O20" t="s">
        <v>41</v>
      </c>
      <c r="P20">
        <f>Resolución!F7*P14</f>
        <v>-24</v>
      </c>
    </row>
    <row r="21" spans="2:16" ht="12.75">
      <c r="B21" s="32"/>
      <c r="C21" s="29" t="s">
        <v>37</v>
      </c>
      <c r="D21" s="30">
        <f aca="true" t="shared" si="5" ref="D21:M21">D$6</f>
        <v>-1</v>
      </c>
      <c r="E21" s="31">
        <f t="shared" si="5"/>
        <v>0</v>
      </c>
      <c r="F21" s="30">
        <f t="shared" si="5"/>
        <v>1</v>
      </c>
      <c r="G21" s="31">
        <f t="shared" si="5"/>
        <v>2</v>
      </c>
      <c r="H21" s="30">
        <f t="shared" si="5"/>
        <v>3</v>
      </c>
      <c r="I21" s="31">
        <f t="shared" si="5"/>
        <v>4</v>
      </c>
      <c r="J21" s="30">
        <f t="shared" si="5"/>
        <v>5</v>
      </c>
      <c r="K21" s="31">
        <f t="shared" si="5"/>
        <v>6</v>
      </c>
      <c r="L21" s="30">
        <f t="shared" si="5"/>
        <v>7</v>
      </c>
      <c r="M21" s="31">
        <f t="shared" si="5"/>
        <v>8</v>
      </c>
      <c r="O21" t="s">
        <v>42</v>
      </c>
      <c r="P21">
        <f>Resolución!F8*P15</f>
        <v>68</v>
      </c>
    </row>
    <row r="22" spans="2:16" ht="12.75">
      <c r="B22" s="24">
        <f>B19+1</f>
        <v>14</v>
      </c>
      <c r="C22" s="35" t="s">
        <v>33</v>
      </c>
      <c r="D22" s="31">
        <f>Resolución!$F$25-Resolución!$J$8*$B22+Resolución!$A$24*Resolución!$J$9*D$6</f>
        <v>-14</v>
      </c>
      <c r="E22" s="30">
        <f>Resolución!$F$25-Resolución!$J$8*$B22+Resolución!$A$24*Resolución!$J$9*E$6</f>
        <v>-14</v>
      </c>
      <c r="F22" s="31">
        <f>Resolución!$F$25-Resolución!$J$8*$B22+Resolución!$A$24*Resolución!$J$9*F$6</f>
        <v>-14</v>
      </c>
      <c r="G22" s="30">
        <f>Resolución!$F$25-Resolución!$J$8*$B22+Resolución!$A$24*Resolución!$J$9*G$6</f>
        <v>-14</v>
      </c>
      <c r="H22" s="31">
        <f>Resolución!$F$25-Resolución!$J$8*$B22+Resolución!$A$24*Resolución!$J$9*H$6</f>
        <v>-14</v>
      </c>
      <c r="I22" s="30">
        <f>Resolución!$F$25-Resolución!$J$8*$B22+Resolución!$A$24*Resolución!$J$9*I$6</f>
        <v>-14</v>
      </c>
      <c r="J22" s="31">
        <f>Resolución!$F$25-Resolución!$J$8*$B22+Resolución!$A$24*Resolución!$J$9*J$6</f>
        <v>-14</v>
      </c>
      <c r="K22" s="30">
        <f>Resolución!$F$25-Resolución!$J$8*$B22+Resolución!$A$24*Resolución!$J$9*K$6</f>
        <v>-14</v>
      </c>
      <c r="L22" s="31">
        <f>Resolución!$F$25-Resolución!$J$8*$B22+Resolución!$A$24*Resolución!$J$9*L$6</f>
        <v>-14</v>
      </c>
      <c r="M22" s="30">
        <f>Resolución!$F$25-Resolución!$J$8*$B22+Resolución!$A$24*Resolución!$J$9*M$6</f>
        <v>-14</v>
      </c>
      <c r="O22" t="s">
        <v>43</v>
      </c>
      <c r="P22">
        <f>Resolución!F9*P16</f>
        <v>-16</v>
      </c>
    </row>
    <row r="23" spans="2:16" ht="12.75">
      <c r="B23" s="32"/>
      <c r="C23" s="35" t="s">
        <v>35</v>
      </c>
      <c r="D23" s="31">
        <f>Resolución!$H$25+Resolución!$J$7*$B22-Resolución!$A$23*Resolución!$J$9*D$6</f>
        <v>39</v>
      </c>
      <c r="E23" s="30">
        <f>Resolución!$H$25+Resolución!$J$7*$B22-Resolución!$A$23*Resolución!$J$9*E$6</f>
        <v>39</v>
      </c>
      <c r="F23" s="31">
        <f>Resolución!$H$25+Resolución!$J$7*$B22-Resolución!$A$23*Resolución!$J$9*F$6</f>
        <v>39</v>
      </c>
      <c r="G23" s="30">
        <f>Resolución!$H$25+Resolución!$J$7*$B22-Resolución!$A$23*Resolución!$J$9*G$6</f>
        <v>39</v>
      </c>
      <c r="H23" s="31">
        <f>Resolución!$H$25+Resolución!$J$7*$B22-Resolución!$A$23*Resolución!$J$9*H$6</f>
        <v>39</v>
      </c>
      <c r="I23" s="30">
        <f>Resolución!$H$25+Resolución!$J$7*$B22-Resolución!$A$23*Resolución!$J$9*I$6</f>
        <v>39</v>
      </c>
      <c r="J23" s="31">
        <f>Resolución!$H$25+Resolución!$J$7*$B22-Resolución!$A$23*Resolución!$J$9*J$6</f>
        <v>39</v>
      </c>
      <c r="K23" s="30">
        <f>Resolución!$H$25+Resolución!$J$7*$B22-Resolución!$A$23*Resolución!$J$9*K$6</f>
        <v>39</v>
      </c>
      <c r="L23" s="31">
        <f>Resolución!$H$25+Resolución!$J$7*$B22-Resolución!$A$23*Resolución!$J$9*L$6</f>
        <v>39</v>
      </c>
      <c r="M23" s="30">
        <f>Resolución!$H$25+Resolución!$J$7*$B22-Resolución!$A$23*Resolución!$J$9*M$6</f>
        <v>39</v>
      </c>
      <c r="O23" t="s">
        <v>44</v>
      </c>
      <c r="P23" s="36">
        <f>SUM(P20:P22)</f>
        <v>28</v>
      </c>
    </row>
    <row r="24" spans="2:16" ht="12.75">
      <c r="B24" s="32"/>
      <c r="C24" s="35" t="s">
        <v>37</v>
      </c>
      <c r="D24" s="31">
        <f aca="true" t="shared" si="6" ref="D24:M24">D$6</f>
        <v>-1</v>
      </c>
      <c r="E24" s="30">
        <f t="shared" si="6"/>
        <v>0</v>
      </c>
      <c r="F24" s="31">
        <f t="shared" si="6"/>
        <v>1</v>
      </c>
      <c r="G24" s="30">
        <f t="shared" si="6"/>
        <v>2</v>
      </c>
      <c r="H24" s="31">
        <f t="shared" si="6"/>
        <v>3</v>
      </c>
      <c r="I24" s="30">
        <f t="shared" si="6"/>
        <v>4</v>
      </c>
      <c r="J24" s="31">
        <f t="shared" si="6"/>
        <v>5</v>
      </c>
      <c r="K24" s="30">
        <f t="shared" si="6"/>
        <v>6</v>
      </c>
      <c r="L24" s="31">
        <f t="shared" si="6"/>
        <v>7</v>
      </c>
      <c r="M24" s="30">
        <f t="shared" si="6"/>
        <v>8</v>
      </c>
      <c r="O24" t="s">
        <v>11</v>
      </c>
      <c r="P24" s="36">
        <f>Resolución!F10</f>
        <v>44</v>
      </c>
    </row>
    <row r="25" spans="2:13" ht="12.75">
      <c r="B25" s="24">
        <f>B22+1</f>
        <v>15</v>
      </c>
      <c r="C25" s="29" t="s">
        <v>33</v>
      </c>
      <c r="D25" s="30">
        <f>Resolución!$F$25-Resolución!$J$8*$B25+Resolución!$A$24*Resolución!$J$9*D$6</f>
        <v>-15</v>
      </c>
      <c r="E25" s="31">
        <f>Resolución!$F$25-Resolución!$J$8*$B25+Resolución!$A$24*Resolución!$J$9*E$6</f>
        <v>-15</v>
      </c>
      <c r="F25" s="30">
        <f>Resolución!$F$25-Resolución!$J$8*$B25+Resolución!$A$24*Resolución!$J$9*F$6</f>
        <v>-15</v>
      </c>
      <c r="G25" s="31">
        <f>Resolución!$F$25-Resolución!$J$8*$B25+Resolución!$A$24*Resolución!$J$9*G$6</f>
        <v>-15</v>
      </c>
      <c r="H25" s="30">
        <f>Resolución!$F$25-Resolución!$J$8*$B25+Resolución!$A$24*Resolución!$J$9*H$6</f>
        <v>-15</v>
      </c>
      <c r="I25" s="31">
        <f>Resolución!$F$25-Resolución!$J$8*$B25+Resolución!$A$24*Resolución!$J$9*I$6</f>
        <v>-15</v>
      </c>
      <c r="J25" s="30">
        <f>Resolución!$F$25-Resolución!$J$8*$B25+Resolución!$A$24*Resolución!$J$9*J$6</f>
        <v>-15</v>
      </c>
      <c r="K25" s="31">
        <f>Resolución!$F$25-Resolución!$J$8*$B25+Resolución!$A$24*Resolución!$J$9*K$6</f>
        <v>-15</v>
      </c>
      <c r="L25" s="30">
        <f>Resolución!$F$25-Resolución!$J$8*$B25+Resolución!$A$24*Resolución!$J$9*L$6</f>
        <v>-15</v>
      </c>
      <c r="M25" s="31">
        <f>Resolución!$F$25-Resolución!$J$8*$B25+Resolución!$A$24*Resolución!$J$9*M$6</f>
        <v>-15</v>
      </c>
    </row>
    <row r="26" spans="2:13" ht="12.75">
      <c r="B26" s="32"/>
      <c r="C26" s="29" t="s">
        <v>35</v>
      </c>
      <c r="D26" s="30">
        <f>Resolución!$H$25+Resolución!$J$7*$B25-Resolución!$A$23*Resolución!$J$9*D$6</f>
        <v>41</v>
      </c>
      <c r="E26" s="31">
        <f>Resolución!$H$25+Resolución!$J$7*$B25-Resolución!$A$23*Resolución!$J$9*E$6</f>
        <v>41</v>
      </c>
      <c r="F26" s="30">
        <f>Resolución!$H$25+Resolución!$J$7*$B25-Resolución!$A$23*Resolución!$J$9*F$6</f>
        <v>41</v>
      </c>
      <c r="G26" s="31">
        <f>Resolución!$H$25+Resolución!$J$7*$B25-Resolución!$A$23*Resolución!$J$9*G$6</f>
        <v>41</v>
      </c>
      <c r="H26" s="30">
        <f>Resolución!$H$25+Resolución!$J$7*$B25-Resolución!$A$23*Resolución!$J$9*H$6</f>
        <v>41</v>
      </c>
      <c r="I26" s="31">
        <f>Resolución!$H$25+Resolución!$J$7*$B25-Resolución!$A$23*Resolución!$J$9*I$6</f>
        <v>41</v>
      </c>
      <c r="J26" s="30">
        <f>Resolución!$H$25+Resolución!$J$7*$B25-Resolución!$A$23*Resolución!$J$9*J$6</f>
        <v>41</v>
      </c>
      <c r="K26" s="31">
        <f>Resolución!$H$25+Resolución!$J$7*$B25-Resolución!$A$23*Resolución!$J$9*K$6</f>
        <v>41</v>
      </c>
      <c r="L26" s="30">
        <f>Resolución!$H$25+Resolución!$J$7*$B25-Resolución!$A$23*Resolución!$J$9*L$6</f>
        <v>41</v>
      </c>
      <c r="M26" s="31">
        <f>Resolución!$H$25+Resolución!$J$7*$B25-Resolución!$A$23*Resolución!$J$9*M$6</f>
        <v>41</v>
      </c>
    </row>
    <row r="27" spans="2:13" ht="12.75">
      <c r="B27" s="32"/>
      <c r="C27" s="29" t="s">
        <v>37</v>
      </c>
      <c r="D27" s="30">
        <f aca="true" t="shared" si="7" ref="D27:M27">D$6</f>
        <v>-1</v>
      </c>
      <c r="E27" s="31">
        <f t="shared" si="7"/>
        <v>0</v>
      </c>
      <c r="F27" s="30">
        <f t="shared" si="7"/>
        <v>1</v>
      </c>
      <c r="G27" s="31">
        <f t="shared" si="7"/>
        <v>2</v>
      </c>
      <c r="H27" s="30">
        <f t="shared" si="7"/>
        <v>3</v>
      </c>
      <c r="I27" s="31">
        <f t="shared" si="7"/>
        <v>4</v>
      </c>
      <c r="J27" s="30">
        <f t="shared" si="7"/>
        <v>5</v>
      </c>
      <c r="K27" s="31">
        <f t="shared" si="7"/>
        <v>6</v>
      </c>
      <c r="L27" s="30">
        <f t="shared" si="7"/>
        <v>7</v>
      </c>
      <c r="M27" s="31">
        <f t="shared" si="7"/>
        <v>8</v>
      </c>
    </row>
    <row r="28" spans="2:13" ht="12.75">
      <c r="B28" s="24">
        <f>B25+1</f>
        <v>16</v>
      </c>
      <c r="C28" s="35" t="s">
        <v>33</v>
      </c>
      <c r="D28" s="31">
        <f>Resolución!$F$25-Resolución!$J$8*$B28+Resolución!$A$24*Resolución!$J$9*D$6</f>
        <v>-16</v>
      </c>
      <c r="E28" s="30">
        <f>Resolución!$F$25-Resolución!$J$8*$B28+Resolución!$A$24*Resolución!$J$9*E$6</f>
        <v>-16</v>
      </c>
      <c r="F28" s="31">
        <f>Resolución!$F$25-Resolución!$J$8*$B28+Resolución!$A$24*Resolución!$J$9*F$6</f>
        <v>-16</v>
      </c>
      <c r="G28" s="30">
        <f>Resolución!$F$25-Resolución!$J$8*$B28+Resolución!$A$24*Resolución!$J$9*G$6</f>
        <v>-16</v>
      </c>
      <c r="H28" s="31">
        <f>Resolución!$F$25-Resolución!$J$8*$B28+Resolución!$A$24*Resolución!$J$9*H$6</f>
        <v>-16</v>
      </c>
      <c r="I28" s="30">
        <f>Resolución!$F$25-Resolución!$J$8*$B28+Resolución!$A$24*Resolución!$J$9*I$6</f>
        <v>-16</v>
      </c>
      <c r="J28" s="31">
        <f>Resolución!$F$25-Resolución!$J$8*$B28+Resolución!$A$24*Resolución!$J$9*J$6</f>
        <v>-16</v>
      </c>
      <c r="K28" s="30">
        <f>Resolución!$F$25-Resolución!$J$8*$B28+Resolución!$A$24*Resolución!$J$9*K$6</f>
        <v>-16</v>
      </c>
      <c r="L28" s="31">
        <f>Resolución!$F$25-Resolución!$J$8*$B28+Resolución!$A$24*Resolución!$J$9*L$6</f>
        <v>-16</v>
      </c>
      <c r="M28" s="30">
        <f>Resolución!$F$25-Resolución!$J$8*$B28+Resolución!$A$24*Resolución!$J$9*M$6</f>
        <v>-16</v>
      </c>
    </row>
    <row r="29" spans="2:13" ht="12.75">
      <c r="B29" s="32"/>
      <c r="C29" s="35" t="s">
        <v>35</v>
      </c>
      <c r="D29" s="31">
        <f>Resolución!$H$25+Resolución!$J$7*$B28-Resolución!$A$23*Resolución!$J$9*D$6</f>
        <v>43</v>
      </c>
      <c r="E29" s="30">
        <f>Resolución!$H$25+Resolución!$J$7*$B28-Resolución!$A$23*Resolución!$J$9*E$6</f>
        <v>43</v>
      </c>
      <c r="F29" s="31">
        <f>Resolución!$H$25+Resolución!$J$7*$B28-Resolución!$A$23*Resolución!$J$9*F$6</f>
        <v>43</v>
      </c>
      <c r="G29" s="30">
        <f>Resolución!$H$25+Resolución!$J$7*$B28-Resolución!$A$23*Resolución!$J$9*G$6</f>
        <v>43</v>
      </c>
      <c r="H29" s="31">
        <f>Resolución!$H$25+Resolución!$J$7*$B28-Resolución!$A$23*Resolución!$J$9*H$6</f>
        <v>43</v>
      </c>
      <c r="I29" s="30">
        <f>Resolución!$H$25+Resolución!$J$7*$B28-Resolución!$A$23*Resolución!$J$9*I$6</f>
        <v>43</v>
      </c>
      <c r="J29" s="31">
        <f>Resolución!$H$25+Resolución!$J$7*$B28-Resolución!$A$23*Resolución!$J$9*J$6</f>
        <v>43</v>
      </c>
      <c r="K29" s="30">
        <f>Resolución!$H$25+Resolución!$J$7*$B28-Resolución!$A$23*Resolución!$J$9*K$6</f>
        <v>43</v>
      </c>
      <c r="L29" s="31">
        <f>Resolución!$H$25+Resolución!$J$7*$B28-Resolución!$A$23*Resolución!$J$9*L$6</f>
        <v>43</v>
      </c>
      <c r="M29" s="30">
        <f>Resolución!$H$25+Resolución!$J$7*$B28-Resolución!$A$23*Resolución!$J$9*M$6</f>
        <v>43</v>
      </c>
    </row>
    <row r="30" spans="2:13" ht="12.75">
      <c r="B30" s="32"/>
      <c r="C30" s="35" t="s">
        <v>37</v>
      </c>
      <c r="D30" s="31">
        <f aca="true" t="shared" si="8" ref="D30:M30">D$6</f>
        <v>-1</v>
      </c>
      <c r="E30" s="30">
        <f t="shared" si="8"/>
        <v>0</v>
      </c>
      <c r="F30" s="31">
        <f t="shared" si="8"/>
        <v>1</v>
      </c>
      <c r="G30" s="30">
        <f t="shared" si="8"/>
        <v>2</v>
      </c>
      <c r="H30" s="31">
        <f t="shared" si="8"/>
        <v>3</v>
      </c>
      <c r="I30" s="30">
        <f t="shared" si="8"/>
        <v>4</v>
      </c>
      <c r="J30" s="31">
        <f t="shared" si="8"/>
        <v>5</v>
      </c>
      <c r="K30" s="30">
        <f t="shared" si="8"/>
        <v>6</v>
      </c>
      <c r="L30" s="31">
        <f t="shared" si="8"/>
        <v>7</v>
      </c>
      <c r="M30" s="30">
        <f t="shared" si="8"/>
        <v>8</v>
      </c>
    </row>
    <row r="31" spans="2:13" ht="12.75">
      <c r="B31" s="24">
        <f>B28+1</f>
        <v>17</v>
      </c>
      <c r="C31" s="29" t="s">
        <v>33</v>
      </c>
      <c r="D31" s="30">
        <f>Resolución!$F$25-Resolución!$J$8*$B31+Resolución!$A$24*Resolución!$J$9*D$6</f>
        <v>-17</v>
      </c>
      <c r="E31" s="31">
        <f>Resolución!$F$25-Resolución!$J$8*$B31+Resolución!$A$24*Resolución!$J$9*E$6</f>
        <v>-17</v>
      </c>
      <c r="F31" s="30">
        <f>Resolución!$F$25-Resolución!$J$8*$B31+Resolución!$A$24*Resolución!$J$9*F$6</f>
        <v>-17</v>
      </c>
      <c r="G31" s="31">
        <f>Resolución!$F$25-Resolución!$J$8*$B31+Resolución!$A$24*Resolución!$J$9*G$6</f>
        <v>-17</v>
      </c>
      <c r="H31" s="30">
        <f>Resolución!$F$25-Resolución!$J$8*$B31+Resolución!$A$24*Resolución!$J$9*H$6</f>
        <v>-17</v>
      </c>
      <c r="I31" s="31">
        <f>Resolución!$F$25-Resolución!$J$8*$B31+Resolución!$A$24*Resolución!$J$9*I$6</f>
        <v>-17</v>
      </c>
      <c r="J31" s="30">
        <f>Resolución!$F$25-Resolución!$J$8*$B31+Resolución!$A$24*Resolución!$J$9*J$6</f>
        <v>-17</v>
      </c>
      <c r="K31" s="31">
        <f>Resolución!$F$25-Resolución!$J$8*$B31+Resolución!$A$24*Resolución!$J$9*K$6</f>
        <v>-17</v>
      </c>
      <c r="L31" s="30">
        <f>Resolución!$F$25-Resolución!$J$8*$B31+Resolución!$A$24*Resolución!$J$9*L$6</f>
        <v>-17</v>
      </c>
      <c r="M31" s="31">
        <f>Resolución!$F$25-Resolución!$J$8*$B31+Resolución!$A$24*Resolución!$J$9*M$6</f>
        <v>-17</v>
      </c>
    </row>
    <row r="32" spans="2:13" ht="12.75">
      <c r="B32" s="32"/>
      <c r="C32" s="29" t="s">
        <v>35</v>
      </c>
      <c r="D32" s="30">
        <f>Resolución!$H$25+Resolución!$J$7*$B31-Resolución!$A$23*Resolución!$J$9*D$6</f>
        <v>45</v>
      </c>
      <c r="E32" s="31">
        <f>Resolución!$H$25+Resolución!$J$7*$B31-Resolución!$A$23*Resolución!$J$9*E$6</f>
        <v>45</v>
      </c>
      <c r="F32" s="30">
        <f>Resolución!$H$25+Resolución!$J$7*$B31-Resolución!$A$23*Resolución!$J$9*F$6</f>
        <v>45</v>
      </c>
      <c r="G32" s="31">
        <f>Resolución!$H$25+Resolución!$J$7*$B31-Resolución!$A$23*Resolución!$J$9*G$6</f>
        <v>45</v>
      </c>
      <c r="H32" s="30">
        <f>Resolución!$H$25+Resolución!$J$7*$B31-Resolución!$A$23*Resolución!$J$9*H$6</f>
        <v>45</v>
      </c>
      <c r="I32" s="31">
        <f>Resolución!$H$25+Resolución!$J$7*$B31-Resolución!$A$23*Resolución!$J$9*I$6</f>
        <v>45</v>
      </c>
      <c r="J32" s="30">
        <f>Resolución!$H$25+Resolución!$J$7*$B31-Resolución!$A$23*Resolución!$J$9*J$6</f>
        <v>45</v>
      </c>
      <c r="K32" s="31">
        <f>Resolución!$H$25+Resolución!$J$7*$B31-Resolución!$A$23*Resolución!$J$9*K$6</f>
        <v>45</v>
      </c>
      <c r="L32" s="30">
        <f>Resolución!$H$25+Resolución!$J$7*$B31-Resolución!$A$23*Resolución!$J$9*L$6</f>
        <v>45</v>
      </c>
      <c r="M32" s="31">
        <f>Resolución!$H$25+Resolución!$J$7*$B31-Resolución!$A$23*Resolución!$J$9*M$6</f>
        <v>45</v>
      </c>
    </row>
    <row r="33" spans="2:13" ht="12.75">
      <c r="B33" s="32"/>
      <c r="C33" s="29" t="s">
        <v>37</v>
      </c>
      <c r="D33" s="30">
        <f aca="true" t="shared" si="9" ref="D33:M33">D$6</f>
        <v>-1</v>
      </c>
      <c r="E33" s="31">
        <f t="shared" si="9"/>
        <v>0</v>
      </c>
      <c r="F33" s="30">
        <f t="shared" si="9"/>
        <v>1</v>
      </c>
      <c r="G33" s="31">
        <f t="shared" si="9"/>
        <v>2</v>
      </c>
      <c r="H33" s="30">
        <f t="shared" si="9"/>
        <v>3</v>
      </c>
      <c r="I33" s="31">
        <f t="shared" si="9"/>
        <v>4</v>
      </c>
      <c r="J33" s="30">
        <f t="shared" si="9"/>
        <v>5</v>
      </c>
      <c r="K33" s="31">
        <f t="shared" si="9"/>
        <v>6</v>
      </c>
      <c r="L33" s="30">
        <f t="shared" si="9"/>
        <v>7</v>
      </c>
      <c r="M33" s="31">
        <f t="shared" si="9"/>
        <v>8</v>
      </c>
    </row>
    <row r="34" spans="2:13" ht="12.75">
      <c r="B34" s="24">
        <f>B31+1</f>
        <v>18</v>
      </c>
      <c r="C34" s="35" t="s">
        <v>33</v>
      </c>
      <c r="D34" s="31">
        <f>Resolución!$F$25-Resolución!$J$8*$B34+Resolución!$A$24*Resolución!$J$9*D$6</f>
        <v>-18</v>
      </c>
      <c r="E34" s="30">
        <f>Resolución!$F$25-Resolución!$J$8*$B34+Resolución!$A$24*Resolución!$J$9*E$6</f>
        <v>-18</v>
      </c>
      <c r="F34" s="31">
        <f>Resolución!$F$25-Resolución!$J$8*$B34+Resolución!$A$24*Resolución!$J$9*F$6</f>
        <v>-18</v>
      </c>
      <c r="G34" s="30">
        <f>Resolución!$F$25-Resolución!$J$8*$B34+Resolución!$A$24*Resolución!$J$9*G$6</f>
        <v>-18</v>
      </c>
      <c r="H34" s="31">
        <f>Resolución!$F$25-Resolución!$J$8*$B34+Resolución!$A$24*Resolución!$J$9*H$6</f>
        <v>-18</v>
      </c>
      <c r="I34" s="30">
        <f>Resolución!$F$25-Resolución!$J$8*$B34+Resolución!$A$24*Resolución!$J$9*I$6</f>
        <v>-18</v>
      </c>
      <c r="J34" s="31">
        <f>Resolución!$F$25-Resolución!$J$8*$B34+Resolución!$A$24*Resolución!$J$9*J$6</f>
        <v>-18</v>
      </c>
      <c r="K34" s="30">
        <f>Resolución!$F$25-Resolución!$J$8*$B34+Resolución!$A$24*Resolución!$J$9*K$6</f>
        <v>-18</v>
      </c>
      <c r="L34" s="31">
        <f>Resolución!$F$25-Resolución!$J$8*$B34+Resolución!$A$24*Resolución!$J$9*L$6</f>
        <v>-18</v>
      </c>
      <c r="M34" s="30">
        <f>Resolución!$F$25-Resolución!$J$8*$B34+Resolución!$A$24*Resolución!$J$9*M$6</f>
        <v>-18</v>
      </c>
    </row>
    <row r="35" spans="2:13" ht="12.75">
      <c r="B35" s="32"/>
      <c r="C35" s="35" t="s">
        <v>35</v>
      </c>
      <c r="D35" s="31">
        <f>Resolución!$H$25+Resolución!$J$7*$B34-Resolución!$A$23*Resolución!$J$9*D$6</f>
        <v>47</v>
      </c>
      <c r="E35" s="30">
        <f>Resolución!$H$25+Resolución!$J$7*$B34-Resolución!$A$23*Resolución!$J$9*E$6</f>
        <v>47</v>
      </c>
      <c r="F35" s="31">
        <f>Resolución!$H$25+Resolución!$J$7*$B34-Resolución!$A$23*Resolución!$J$9*F$6</f>
        <v>47</v>
      </c>
      <c r="G35" s="30">
        <f>Resolución!$H$25+Resolución!$J$7*$B34-Resolución!$A$23*Resolución!$J$9*G$6</f>
        <v>47</v>
      </c>
      <c r="H35" s="31">
        <f>Resolución!$H$25+Resolución!$J$7*$B34-Resolución!$A$23*Resolución!$J$9*H$6</f>
        <v>47</v>
      </c>
      <c r="I35" s="30">
        <f>Resolución!$H$25+Resolución!$J$7*$B34-Resolución!$A$23*Resolución!$J$9*I$6</f>
        <v>47</v>
      </c>
      <c r="J35" s="31">
        <f>Resolución!$H$25+Resolución!$J$7*$B34-Resolución!$A$23*Resolución!$J$9*J$6</f>
        <v>47</v>
      </c>
      <c r="K35" s="30">
        <f>Resolución!$H$25+Resolución!$J$7*$B34-Resolución!$A$23*Resolución!$J$9*K$6</f>
        <v>47</v>
      </c>
      <c r="L35" s="31">
        <f>Resolución!$H$25+Resolución!$J$7*$B34-Resolución!$A$23*Resolución!$J$9*L$6</f>
        <v>47</v>
      </c>
      <c r="M35" s="30">
        <f>Resolución!$H$25+Resolución!$J$7*$B34-Resolución!$A$23*Resolución!$J$9*M$6</f>
        <v>47</v>
      </c>
    </row>
    <row r="36" spans="2:13" ht="12.75">
      <c r="B36" s="32"/>
      <c r="C36" s="35" t="s">
        <v>37</v>
      </c>
      <c r="D36" s="31">
        <f aca="true" t="shared" si="10" ref="D36:M36">D$6</f>
        <v>-1</v>
      </c>
      <c r="E36" s="30">
        <f t="shared" si="10"/>
        <v>0</v>
      </c>
      <c r="F36" s="31">
        <f t="shared" si="10"/>
        <v>1</v>
      </c>
      <c r="G36" s="30">
        <f t="shared" si="10"/>
        <v>2</v>
      </c>
      <c r="H36" s="31">
        <f t="shared" si="10"/>
        <v>3</v>
      </c>
      <c r="I36" s="30">
        <f t="shared" si="10"/>
        <v>4</v>
      </c>
      <c r="J36" s="31">
        <f t="shared" si="10"/>
        <v>5</v>
      </c>
      <c r="K36" s="30">
        <f t="shared" si="10"/>
        <v>6</v>
      </c>
      <c r="L36" s="31">
        <f t="shared" si="10"/>
        <v>7</v>
      </c>
      <c r="M36" s="30">
        <f t="shared" si="10"/>
        <v>8</v>
      </c>
    </row>
  </sheetData>
  <mergeCells count="1">
    <mergeCell ref="A2:D3"/>
  </mergeCells>
  <printOptions/>
  <pageMargins left="0.7875" right="0.7875" top="1.025" bottom="1.025" header="0.7875" footer="0.7875"/>
  <pageSetup horizontalDpi="300" verticalDpi="300" orientation="portrait" paperSize="9" r:id="rId2"/>
  <headerFooter alignWithMargins="0">
    <oddHeader>&amp;C&amp;A</oddHeader>
    <oddFooter>&amp;CPágina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Antonio</cp:lastModifiedBy>
  <cp:lastPrinted>1601-01-01T00:06:31Z</cp:lastPrinted>
  <dcterms:created xsi:type="dcterms:W3CDTF">2006-02-05T10:11:25Z</dcterms:created>
  <dcterms:modified xsi:type="dcterms:W3CDTF">2007-08-19T16:23:14Z</dcterms:modified>
  <cp:category/>
  <cp:version/>
  <cp:contentType/>
  <cp:contentStatus/>
  <cp:revision>16</cp:revision>
</cp:coreProperties>
</file>